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uporacc.sharepoint.com/sites/ESP00_Esportiva/Shared Documents/RALLYRACC/RALLYRACC 2025/REGULARITAT/"/>
    </mc:Choice>
  </mc:AlternateContent>
  <xr:revisionPtr revIDLastSave="116" documentId="8_{36173978-C980-49F3-AAB9-62FA2CC7B92A}" xr6:coauthVersionLast="47" xr6:coauthVersionMax="47" xr10:uidLastSave="{0AB20F5E-3F25-4322-89A6-D059EE448FE0}"/>
  <workbookProtection workbookAlgorithmName="SHA-512" workbookHashValue="J28QhunqIDCwPWSZAUmJ6Xo9Ws6b9/1Bu5FXwo3beJttH8dX8Zvf8LtxwGnhCxl06jYSxQuWOmwEMGOeWf6iPA==" workbookSaltValue="mMkQ3xf+BxrW+bttDrdRlA==" workbookSpinCount="100000" lockStructure="1"/>
  <bookViews>
    <workbookView xWindow="-120" yWindow="-120" windowWidth="29040" windowHeight="15720" xr2:uid="{00000000-000D-0000-FFFF-FFFF00000000}"/>
  </bookViews>
  <sheets>
    <sheet name="Full Inscripció" sheetId="1" r:id="rId1"/>
    <sheet name="datos" sheetId="2" state="hidden" r:id="rId2"/>
    <sheet name="export" sheetId="3" state="hidden" r:id="rId3"/>
    <sheet name="ORGANIZADORES" sheetId="4" state="hidden" r:id="rId4"/>
  </sheets>
  <externalReferences>
    <externalReference r:id="rId5"/>
  </externalReferences>
  <definedNames>
    <definedName name="_xlnm.Print_Area" localSheetId="0">'Full Inscripció'!$A$1:$U$121</definedName>
    <definedName name="Auxiliar">'[1] Datos de Organizadores '!$R$7</definedName>
    <definedName name="DniCifA1">'[1] Boletín de Inscripción '!$C$127</definedName>
    <definedName name="DniCifA2">'[1] Boletín de Inscripción '!$I$127</definedName>
    <definedName name="DniCifAux">'[1] Boletín de Inscripción '!$C$136</definedName>
    <definedName name="DniCifO1">'[1] Boletín de Inscripción '!$I$136</definedName>
    <definedName name="DniCifO2">'[1] Boletín de Inscripción '!$P$136</definedName>
    <definedName name="DniCifR1">'[1] Boletín de Inscripción '!$P$127</definedName>
    <definedName name="DniCifR2">'[1] Boletín de Inscripción '!$Z$127</definedName>
    <definedName name="LicenciaA1">'[1] Boletín de Inscripción '!$C$129</definedName>
    <definedName name="LicenciaA2">'[1] Boletín de Inscripción '!$I$129</definedName>
    <definedName name="LicenciaAux">'[1] Boletín de Inscripción '!$C$138</definedName>
    <definedName name="LicenciaO1">'[1] Boletín de Inscripción '!$I$138</definedName>
    <definedName name="LicenciaO2">'[1] Boletín de Inscripción '!$P$138</definedName>
    <definedName name="LicenciaR1">'[1] Boletín de Inscripción '!$P$129</definedName>
    <definedName name="LicenciaR2">'[1] Boletín de Inscripción '!$Z$129</definedName>
    <definedName name="MarcaOuvreur">'[1] Boletín de Inscripción '!$Z$132</definedName>
    <definedName name="MatriculaOuvreur">'[1] Boletín de Inscripción '!#REF!</definedName>
    <definedName name="ModeloOuvreur">'[1] Boletín de Inscripción '!$Z$134</definedName>
    <definedName name="NombreA1">'[1] Boletín de Inscripción '!$C$123</definedName>
    <definedName name="NombreA2">'[1] Boletín de Inscripción '!$I$123</definedName>
    <definedName name="NombreAux">'[1] Boletín de Inscripción '!$C$132</definedName>
    <definedName name="NombreO1">'[1] Boletín de Inscripción '!$I$132</definedName>
    <definedName name="NombreO2">'[1] Boletín de Inscripción '!$P$132</definedName>
    <definedName name="NombreR1">'[1] Boletín de Inscripción '!$P$123</definedName>
    <definedName name="NombreR2">'[1] Boletín de Inscripción '!$Z$123</definedName>
    <definedName name="Ouvreur">'[1] Datos de Organizadores '!$R$6</definedName>
    <definedName name="PrimerApellidoA1">'[1] Boletín de Inscripción '!$C$125</definedName>
    <definedName name="PrimerApellidoA2">'[1] Boletín de Inscripción '!$I$125</definedName>
    <definedName name="PrimerApellidoAux">'[1] Boletín de Inscripción '!$C$134</definedName>
    <definedName name="PrimerApellidoO1">'[1] Boletín de Inscripción '!$I$134</definedName>
    <definedName name="PrimerApellidoO2">'[1] Boletín de Inscripción '!$P$134</definedName>
    <definedName name="PrimerApellidoR1">'[1] Boletín de Inscripción '!$P$125</definedName>
    <definedName name="PrimerApellidoR2">'[1] Boletín de Inscripción '!$Z$125</definedName>
    <definedName name="Publicidad">'[1] Datos de Organizadores '!$R$4</definedName>
    <definedName name="SegundoApellidoA1">'[1] Boletín de Inscripción '!#REF!</definedName>
    <definedName name="SegundoApellidoA2">'[1] Boletín de Inscripción '!#REF!</definedName>
    <definedName name="SegundoApellidoAux">'[1] Boletín de Inscripción '!#REF!</definedName>
    <definedName name="SegundoApellidoO1">'[1] Boletín de Inscripción '!#REF!</definedName>
    <definedName name="SegundoApellidoO2">'[1] Boletín de Inscripción '!#REF!</definedName>
    <definedName name="SegundoApellidoR1">'[1] Boletín de Inscripción '!#REF!</definedName>
    <definedName name="SegundoApellidoR2">'[1] Boletín de Inscripción '!#REF!</definedName>
    <definedName name="Shakedown">'[1] Datos de Organizadores '!$R$5</definedName>
    <definedName name="Trofeo1">'[1] Datos de Organizadores '!$R$8</definedName>
    <definedName name="Trofeo2">'[1] Datos de Organizadores '!$R$9</definedName>
    <definedName name="Trofeo3">'[1] Datos de Organizadores '!$R$10</definedName>
    <definedName name="Trofeo4">'[1] Datos de Organizadores '!$R$11</definedName>
    <definedName name="Trofeo5">'[1] Datos de Organizadores '!$R$12</definedName>
    <definedName name="Trofeo6">'[1] Datos de Organizadores '!$R$13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A43" i="2"/>
  <c r="BB2" i="3"/>
  <c r="AC4" i="3"/>
  <c r="I11" i="4"/>
  <c r="I9" i="4"/>
  <c r="I8" i="4"/>
  <c r="I7" i="4"/>
  <c r="I6" i="4"/>
  <c r="I5" i="4"/>
  <c r="I4" i="4"/>
  <c r="I3" i="4"/>
  <c r="E12" i="1"/>
  <c r="C44" i="2"/>
  <c r="C43" i="2"/>
  <c r="A44" i="2"/>
  <c r="I10" i="4"/>
  <c r="J18" i="2"/>
  <c r="BC2" i="3"/>
  <c r="AF4" i="3"/>
  <c r="D9" i="2"/>
  <c r="AZ2" i="3"/>
  <c r="AB4" i="3"/>
  <c r="S57" i="1"/>
  <c r="AX2" i="3"/>
  <c r="AK4" i="3"/>
  <c r="R19" i="1"/>
  <c r="R18" i="1"/>
  <c r="D10" i="2"/>
  <c r="BA2" i="3"/>
  <c r="AD4" i="3"/>
  <c r="J19" i="2"/>
  <c r="BF2" i="3"/>
  <c r="AE4" i="3"/>
  <c r="F2" i="3"/>
  <c r="D4" i="3"/>
  <c r="B42" i="2"/>
  <c r="B41" i="2"/>
  <c r="P78" i="1"/>
  <c r="T78" i="1"/>
  <c r="S78" i="1"/>
  <c r="R78" i="1"/>
  <c r="Q78" i="1"/>
  <c r="P77" i="1"/>
  <c r="T77" i="1"/>
  <c r="S77" i="1"/>
  <c r="R77" i="1"/>
  <c r="Q77" i="1"/>
  <c r="M6" i="1"/>
  <c r="C105" i="1" s="1"/>
  <c r="E10" i="1"/>
  <c r="C114" i="1" s="1"/>
  <c r="P76" i="1"/>
  <c r="E11" i="1"/>
  <c r="G14" i="1"/>
  <c r="F13" i="1"/>
  <c r="C48" i="2"/>
  <c r="B48" i="2"/>
  <c r="BI2" i="3"/>
  <c r="AG4" i="3"/>
  <c r="BJ2" i="3"/>
  <c r="AJ4" i="3"/>
  <c r="BH2" i="3"/>
  <c r="W4" i="3"/>
  <c r="M12" i="2"/>
  <c r="BG2" i="3"/>
  <c r="O4" i="3"/>
  <c r="S70" i="1"/>
  <c r="A2" i="3"/>
  <c r="A4" i="3"/>
  <c r="B2" i="3"/>
  <c r="C2" i="3"/>
  <c r="D2" i="3"/>
  <c r="G2" i="3"/>
  <c r="E4" i="3"/>
  <c r="H2" i="3"/>
  <c r="F4" i="3"/>
  <c r="I2" i="3"/>
  <c r="J2" i="3"/>
  <c r="K2" i="3"/>
  <c r="L2" i="3"/>
  <c r="M2" i="3"/>
  <c r="I4" i="3"/>
  <c r="N2" i="3"/>
  <c r="O2" i="3"/>
  <c r="P2" i="3"/>
  <c r="J4" i="3"/>
  <c r="Q2" i="3"/>
  <c r="R2" i="3"/>
  <c r="S2" i="3"/>
  <c r="U2" i="3"/>
  <c r="L4" i="3"/>
  <c r="V2" i="3"/>
  <c r="M4" i="3"/>
  <c r="W2" i="3"/>
  <c r="N4" i="3"/>
  <c r="X2" i="3"/>
  <c r="Y2" i="3"/>
  <c r="Z2" i="3"/>
  <c r="AA2" i="3"/>
  <c r="AB2" i="3"/>
  <c r="P4" i="3"/>
  <c r="AC2" i="3"/>
  <c r="AD2" i="3"/>
  <c r="AE2" i="3"/>
  <c r="Q4" i="3"/>
  <c r="AF2" i="3"/>
  <c r="AG2" i="3"/>
  <c r="AH2" i="3"/>
  <c r="AJ2" i="3"/>
  <c r="T4" i="3"/>
  <c r="AK2" i="3"/>
  <c r="U4" i="3"/>
  <c r="AL2" i="3"/>
  <c r="V4" i="3"/>
  <c r="AM2" i="3"/>
  <c r="AN2" i="3"/>
  <c r="AO2" i="3"/>
  <c r="AP2" i="3"/>
  <c r="AQ2" i="3"/>
  <c r="X4" i="3"/>
  <c r="AR2" i="3"/>
  <c r="AS2" i="3"/>
  <c r="AT2" i="3"/>
  <c r="Y4" i="3"/>
  <c r="AU2" i="3"/>
  <c r="AV2" i="3"/>
  <c r="AW2" i="3"/>
  <c r="AH4" i="3"/>
  <c r="AY2" i="3"/>
  <c r="AI4" i="3"/>
  <c r="M64" i="1"/>
  <c r="H98" i="1"/>
  <c r="C64" i="1"/>
  <c r="H90" i="1"/>
  <c r="AI2" i="3"/>
  <c r="S4" i="3"/>
  <c r="E2" i="3"/>
  <c r="C4" i="3"/>
  <c r="C42" i="2"/>
  <c r="S69" i="1"/>
  <c r="S71" i="1"/>
  <c r="AA4" i="3"/>
  <c r="G4" i="3"/>
  <c r="Z4" i="3"/>
  <c r="A42" i="2"/>
  <c r="A41" i="2"/>
  <c r="C40" i="2"/>
  <c r="B40" i="2"/>
  <c r="B39" i="2"/>
  <c r="C41" i="2"/>
  <c r="B43" i="2"/>
  <c r="C39" i="2"/>
  <c r="T2" i="3"/>
  <c r="K4" i="3"/>
  <c r="R4" i="3"/>
  <c r="A40" i="2"/>
  <c r="A39" i="2"/>
</calcChain>
</file>

<file path=xl/sharedStrings.xml><?xml version="1.0" encoding="utf-8"?>
<sst xmlns="http://schemas.openxmlformats.org/spreadsheetml/2006/main" count="337" uniqueCount="255">
  <si>
    <t/>
  </si>
  <si>
    <t>SOL·LICITUD d'INSCRIPCIÓ</t>
  </si>
  <si>
    <t>Organitzador:</t>
  </si>
  <si>
    <t>Reservat organitzador</t>
  </si>
  <si>
    <t>Puntuabilitat</t>
  </si>
  <si>
    <t>NÚMERO</t>
  </si>
  <si>
    <t>Tf.</t>
  </si>
  <si>
    <r>
      <t xml:space="preserve">e-mail: </t>
    </r>
    <r>
      <rPr>
        <b/>
        <sz val="10"/>
        <color indexed="30"/>
        <rFont val="Tahoma"/>
        <family val="2"/>
      </rPr>
      <t xml:space="preserve">info@wrcmanagement.es </t>
    </r>
  </si>
  <si>
    <t>DADES DE LA PROVA</t>
  </si>
  <si>
    <t>Nom:</t>
  </si>
  <si>
    <t>Data:</t>
  </si>
  <si>
    <t>DataTancament:</t>
  </si>
  <si>
    <t>DADES EQUIP</t>
  </si>
  <si>
    <t>COMPETIDOR</t>
  </si>
  <si>
    <t>INDIVIDUAL</t>
  </si>
  <si>
    <t>1r Cognom:</t>
  </si>
  <si>
    <t>2n Cognom:</t>
  </si>
  <si>
    <t>COL·LECTIU</t>
  </si>
  <si>
    <t>Denominació:</t>
  </si>
  <si>
    <t>Nom Representant:</t>
  </si>
  <si>
    <t>Adreça:</t>
  </si>
  <si>
    <t>C.P.:</t>
  </si>
  <si>
    <t>Població:</t>
  </si>
  <si>
    <t>Província:</t>
  </si>
  <si>
    <t>País:</t>
  </si>
  <si>
    <t>NIF / CIF:</t>
  </si>
  <si>
    <t>Llicència:</t>
  </si>
  <si>
    <t>Còpia:</t>
  </si>
  <si>
    <t>Telèfon MÒBIL:</t>
  </si>
  <si>
    <t>Telèfon FIX:</t>
  </si>
  <si>
    <t>FAX:</t>
  </si>
  <si>
    <t>e-mail:</t>
  </si>
  <si>
    <t>PILOT</t>
  </si>
  <si>
    <t>NIF:</t>
  </si>
  <si>
    <t>COPILOT</t>
  </si>
  <si>
    <t>DADES del VEHICLE</t>
  </si>
  <si>
    <t>Marca:</t>
  </si>
  <si>
    <t>Model:</t>
  </si>
  <si>
    <t>Matrícula:</t>
  </si>
  <si>
    <t>C.C.:(format 0000)</t>
  </si>
  <si>
    <t>Turbo:</t>
  </si>
  <si>
    <t>Cilindrada Corr.:</t>
  </si>
  <si>
    <t>Fitxa Homologació:</t>
  </si>
  <si>
    <t>Grup del Vehícle:</t>
  </si>
  <si>
    <t>Motricitat / Tracció:</t>
  </si>
  <si>
    <t>Puntuabilitat:</t>
  </si>
  <si>
    <t>Any Fabricació</t>
  </si>
  <si>
    <t>Número Bastidor:</t>
  </si>
  <si>
    <t>NO SERAN ACCEPTADES les inscripcions a les que els hi falti alguna de les dades ressenyades anteriorment.</t>
  </si>
  <si>
    <t>Nom Pilot</t>
  </si>
  <si>
    <t>Nom Copilot</t>
  </si>
  <si>
    <t>DRETS d'INSCRIPCIÓ</t>
  </si>
  <si>
    <t>IMPORT dels DRETS a PAGAR</t>
  </si>
  <si>
    <t xml:space="preserve">         Socis Club Organitzador</t>
  </si>
  <si>
    <t>Drets d'Inscripció</t>
  </si>
  <si>
    <t>Legend</t>
  </si>
  <si>
    <t>TOTAL DRETS</t>
  </si>
  <si>
    <t>Legend RS</t>
  </si>
  <si>
    <t>FORMA DE PAGAMENT</t>
  </si>
  <si>
    <t>El pagament dels drets s'ha d'efectuar mitjançant transferència bancària</t>
  </si>
  <si>
    <t>i enviant per mail el justificant de transferència a:</t>
  </si>
  <si>
    <t>Beneficiari:</t>
  </si>
  <si>
    <t>Localitat:</t>
  </si>
  <si>
    <t>Entitat:</t>
  </si>
  <si>
    <t>C.Postal</t>
  </si>
  <si>
    <t>C.C.:</t>
  </si>
  <si>
    <t>Observacions:</t>
  </si>
  <si>
    <t>DADES MÈDIQUES D'INTERÈS</t>
  </si>
  <si>
    <t>PILOT:</t>
  </si>
  <si>
    <t>AL·LÈRGIES:</t>
  </si>
  <si>
    <t>COPILOT:</t>
  </si>
  <si>
    <t>Igualment el competidor, pilot / participant i tots els membres de l'equip que formalitzen la inscripció a aquesta prova, declaren participar-hi sota la seva única i exclusiva responsabilitat, assumint tots els danys i perjudicis que puguin patir com a conseqüència de la participació en aquesta competició esportiva de risc, quedant coberts per les condicions que estableixen les pòlisses corresponents a l'assegurança de la llicència federativa i de l'assegurança de R.C. contractada per l'organitzador.</t>
  </si>
  <si>
    <t>El Competidor</t>
  </si>
  <si>
    <t>El Pilot</t>
  </si>
  <si>
    <t>El Copilot</t>
  </si>
  <si>
    <t>Seleccionar de la lista</t>
  </si>
  <si>
    <t>Seleccionar</t>
  </si>
  <si>
    <t xml:space="preserve"> </t>
  </si>
  <si>
    <t>2 RM</t>
  </si>
  <si>
    <t>PRE 85-2</t>
  </si>
  <si>
    <t>4 RM</t>
  </si>
  <si>
    <t>PRE 85-3</t>
  </si>
  <si>
    <t>PRE 93-4</t>
  </si>
  <si>
    <t>PRE 93-5</t>
  </si>
  <si>
    <t>TROFEOS</t>
  </si>
  <si>
    <t>CHALLENGE</t>
  </si>
  <si>
    <t>JUNIOR</t>
  </si>
  <si>
    <t>Seleccionar de la llista</t>
  </si>
  <si>
    <t>Sel.</t>
  </si>
  <si>
    <t>N</t>
  </si>
  <si>
    <t>Volant RACC</t>
  </si>
  <si>
    <t>SI</t>
  </si>
  <si>
    <t>XN</t>
  </si>
  <si>
    <t>NO</t>
  </si>
  <si>
    <t>Rally 5 (R1A)</t>
  </si>
  <si>
    <t>Rally 5 (R1B)</t>
  </si>
  <si>
    <t>S2000 Rally</t>
  </si>
  <si>
    <t>RGT</t>
  </si>
  <si>
    <t>A</t>
  </si>
  <si>
    <t>XA</t>
  </si>
  <si>
    <t>F2000</t>
  </si>
  <si>
    <t>F+</t>
  </si>
  <si>
    <t>Rally 4 (R2B)</t>
  </si>
  <si>
    <t>Rally 4 (R2C)</t>
  </si>
  <si>
    <t>R3C</t>
  </si>
  <si>
    <t>R3D</t>
  </si>
  <si>
    <t>D</t>
  </si>
  <si>
    <t>R3T</t>
  </si>
  <si>
    <t>N2 2rm</t>
  </si>
  <si>
    <t>N1 2rm</t>
  </si>
  <si>
    <t>WRC</t>
  </si>
  <si>
    <t>N1 4rm</t>
  </si>
  <si>
    <t>N5</t>
  </si>
  <si>
    <t>GRUP</t>
  </si>
  <si>
    <t>CLASSE</t>
  </si>
  <si>
    <t>CC</t>
  </si>
  <si>
    <t>GT RFEDA</t>
  </si>
  <si>
    <t>Rally 2 (R5)</t>
  </si>
  <si>
    <t>RCC</t>
  </si>
  <si>
    <t>N+</t>
  </si>
  <si>
    <t>R4</t>
  </si>
  <si>
    <t>L</t>
  </si>
  <si>
    <t>N3</t>
  </si>
  <si>
    <t>Rally 1</t>
  </si>
  <si>
    <t>NumeroOrden</t>
  </si>
  <si>
    <t>NombreCompetidor</t>
  </si>
  <si>
    <t>PrimerApellidoCompetidor</t>
  </si>
  <si>
    <t>SegundoApellidoCompetidor</t>
  </si>
  <si>
    <t>NomApeCompetidor</t>
  </si>
  <si>
    <t>NacionalidadCompetidor</t>
  </si>
  <si>
    <t>LicenciaConmpetidor</t>
  </si>
  <si>
    <t>DniCifCompetidor</t>
  </si>
  <si>
    <t>DireccionCompetidor</t>
  </si>
  <si>
    <t>CodigoPostalCompetidor</t>
  </si>
  <si>
    <t>PoblacionCompetidor</t>
  </si>
  <si>
    <t>ProvinciaCompetidor</t>
  </si>
  <si>
    <t>Telefono1Competidor</t>
  </si>
  <si>
    <t>Telefono2Competidor</t>
  </si>
  <si>
    <t>FaxCompetidor</t>
  </si>
  <si>
    <t>EMailCompetidor</t>
  </si>
  <si>
    <t>NombrePiloto</t>
  </si>
  <si>
    <t>PrimerApellidoPiloto</t>
  </si>
  <si>
    <t>SegundoApellidoPiloto</t>
  </si>
  <si>
    <t>NomApePiloto</t>
  </si>
  <si>
    <t>NacionalidadPiloto</t>
  </si>
  <si>
    <t>LicenciaPiloto</t>
  </si>
  <si>
    <t>DniCifPiloto</t>
  </si>
  <si>
    <t>DireccionPiloto</t>
  </si>
  <si>
    <t>CodigoPostalPiloto</t>
  </si>
  <si>
    <t>PoblacionPiloto</t>
  </si>
  <si>
    <t>ProvinciaPiloto</t>
  </si>
  <si>
    <t>Telefono1Piloto</t>
  </si>
  <si>
    <t>Telefono2Piloto</t>
  </si>
  <si>
    <t>FaxPiloto</t>
  </si>
  <si>
    <t>EMailPiloto</t>
  </si>
  <si>
    <t>NombreCopiloto</t>
  </si>
  <si>
    <t>PrimerApellidoCopiloto</t>
  </si>
  <si>
    <t>SegundoApellidoCopiloto</t>
  </si>
  <si>
    <t>NomApeCopiloto</t>
  </si>
  <si>
    <t>NacionalidadCopiloto</t>
  </si>
  <si>
    <t>LicenciaCopiloto</t>
  </si>
  <si>
    <t>DniCifCopiloto</t>
  </si>
  <si>
    <t>DireccionCopiloto</t>
  </si>
  <si>
    <t>CodigoPostalCopiloto</t>
  </si>
  <si>
    <t>PoblacionCopiloto</t>
  </si>
  <si>
    <t>ProvinciaCopiloto</t>
  </si>
  <si>
    <t>Telefono1Copiloto</t>
  </si>
  <si>
    <t>Telefono2Copiloto</t>
  </si>
  <si>
    <t>FaxCopiloto</t>
  </si>
  <si>
    <t>EMailCopiloto</t>
  </si>
  <si>
    <t>Marca</t>
  </si>
  <si>
    <t>Modelo</t>
  </si>
  <si>
    <t>Matricula</t>
  </si>
  <si>
    <t>Cilindrada</t>
  </si>
  <si>
    <t>FichaHomologacion</t>
  </si>
  <si>
    <t>Grupo</t>
  </si>
  <si>
    <t>Tracción</t>
  </si>
  <si>
    <t>Categoria</t>
  </si>
  <si>
    <t>Prioridad</t>
  </si>
  <si>
    <t>Fecha</t>
  </si>
  <si>
    <t>Hora</t>
  </si>
  <si>
    <t>challenge/copa</t>
  </si>
  <si>
    <t>Trofeo Junior Piloto</t>
  </si>
  <si>
    <t>Trofeo Junior Copiloto</t>
  </si>
  <si>
    <t>Bastidor</t>
  </si>
  <si>
    <t>Num. Pasaporte RFEDA</t>
  </si>
  <si>
    <t>ORDEN</t>
  </si>
  <si>
    <t>NUMERO</t>
  </si>
  <si>
    <t>NAC</t>
  </si>
  <si>
    <t>LICENCIA
Competidor</t>
  </si>
  <si>
    <t>NIF 
Competidor</t>
  </si>
  <si>
    <t>Dirección Competidor</t>
  </si>
  <si>
    <t>Representante</t>
  </si>
  <si>
    <t>mobil competidor</t>
  </si>
  <si>
    <t>email
competidor</t>
  </si>
  <si>
    <t>PILOTO</t>
  </si>
  <si>
    <t>NAC/CCAA
PILOTO</t>
  </si>
  <si>
    <t>LICENCIA
PILOTO</t>
  </si>
  <si>
    <t>NIF
piloto</t>
  </si>
  <si>
    <t>JUNIOR PILOTO</t>
  </si>
  <si>
    <t>Télefono
 Piloto</t>
  </si>
  <si>
    <t>email
Piloto</t>
  </si>
  <si>
    <t>direccion piloto</t>
  </si>
  <si>
    <t>COPILOTO</t>
  </si>
  <si>
    <r>
      <t xml:space="preserve">NAC/CCAA
</t>
    </r>
    <r>
      <rPr>
        <b/>
        <sz val="8"/>
        <color indexed="8"/>
        <rFont val="Calibri"/>
        <family val="2"/>
      </rPr>
      <t>COPILOTO</t>
    </r>
  </si>
  <si>
    <t>LICENCIA 
COPILOTO</t>
  </si>
  <si>
    <t>NIF
 Copiloto</t>
  </si>
  <si>
    <t>JUNIOR COPILOTO</t>
  </si>
  <si>
    <t>Télefono Copiloto</t>
  </si>
  <si>
    <t>email
copiloto</t>
  </si>
  <si>
    <t>direccion copiloto</t>
  </si>
  <si>
    <t>MARCA              VEHÍCULO</t>
  </si>
  <si>
    <t>GRUPO</t>
  </si>
  <si>
    <t>CATEGORIA</t>
  </si>
  <si>
    <t>TRACCIÓN</t>
  </si>
  <si>
    <t>PUNTUABILIDAD</t>
  </si>
  <si>
    <t>Challenge</t>
  </si>
  <si>
    <t>BASTIDOR</t>
  </si>
  <si>
    <t>MATRICULA</t>
  </si>
  <si>
    <t>FICHA HOM FIA</t>
  </si>
  <si>
    <t>PASAPORTE FCA</t>
  </si>
  <si>
    <t>CILINDRADA</t>
  </si>
  <si>
    <r>
      <t xml:space="preserve">COPIAR LA LINEA 4 I </t>
    </r>
    <r>
      <rPr>
        <b/>
        <u/>
        <sz val="11"/>
        <color indexed="10"/>
        <rFont val="Calibri"/>
        <family val="2"/>
      </rPr>
      <t>ENGANXAR VALORS</t>
    </r>
    <r>
      <rPr>
        <b/>
        <sz val="11"/>
        <color indexed="10"/>
        <rFont val="Calibri"/>
        <family val="2"/>
      </rPr>
      <t xml:space="preserve"> EN LA FULLA DATOS DEL ARXIU LLISTA D'ISNCRITS.</t>
    </r>
  </si>
  <si>
    <t>Nº</t>
  </si>
  <si>
    <t>Nombre de la Prueba</t>
  </si>
  <si>
    <t>Club Organizador</t>
  </si>
  <si>
    <t>Dirección</t>
  </si>
  <si>
    <t>C.P.</t>
  </si>
  <si>
    <t>Localidad</t>
  </si>
  <si>
    <t>Provincia</t>
  </si>
  <si>
    <t>Teléfono</t>
  </si>
  <si>
    <t>Fax</t>
  </si>
  <si>
    <t>E_Mail</t>
  </si>
  <si>
    <t>web</t>
  </si>
  <si>
    <t>banco</t>
  </si>
  <si>
    <t>cta</t>
  </si>
  <si>
    <t>tancament</t>
  </si>
  <si>
    <t>RACC</t>
  </si>
  <si>
    <t>Avda. Diagonal, 687</t>
  </si>
  <si>
    <t>08028</t>
  </si>
  <si>
    <t>Barcelona</t>
  </si>
  <si>
    <t>BCN</t>
  </si>
  <si>
    <t>93 495 50 34</t>
  </si>
  <si>
    <t>Banc Sabadell</t>
  </si>
  <si>
    <t>ES03 0081 0105 1200 0101 4203</t>
  </si>
  <si>
    <t>Veure R.P.</t>
  </si>
  <si>
    <t>www.rallyracc.com</t>
  </si>
  <si>
    <t>60 RallyRACC Catalunya - Costa Daurada Regularitat</t>
  </si>
  <si>
    <t>25-26 d'octubre</t>
  </si>
  <si>
    <t>Regularitat</t>
  </si>
  <si>
    <t>Sense puntuar</t>
  </si>
  <si>
    <t>El competidor,  pilot / participant i tots els membres de l'equip NO faran responsables a cap dels organitzadors, ni als Oficials, ni a la RFEdA, ni a la FCA de qualsevol accident, lesió, dany i/o perjudici ocorregut o sofert com a conseqüència de la participació en la prova, així com els exclouen de tota responsabilitat i renuncien a formular cap reclamació contra els mateixos.</t>
  </si>
  <si>
    <r>
      <t xml:space="preserve">OMPLIR AQUEST FORMULARI I ENVIAR-LO JUNT AMB EL COMPROVANT DE PAGAMENT A: </t>
    </r>
    <r>
      <rPr>
        <b/>
        <sz val="11"/>
        <color theme="4"/>
        <rFont val="Tahoma"/>
        <family val="2"/>
      </rPr>
      <t>rallyracc@racc.es</t>
    </r>
  </si>
  <si>
    <t>Obligaroti! Dades facturació Drets d'Inscripció:</t>
  </si>
  <si>
    <t>rallyracc@racc.es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</si>
</sst>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hh:mm;@"/>
  </numFmts>
  <fonts count="49" x14ac:knownFonts="1">
    <font>
      <sz val="11"/>
      <color theme="1"/>
      <name val="Calibri"/>
      <family val="2"/>
      <scheme val="minor"/>
    </font>
    <font>
      <b/>
      <sz val="10"/>
      <color indexed="30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9"/>
      <name val="Verdana"/>
      <family val="2"/>
    </font>
    <font>
      <sz val="8.5"/>
      <name val="Verdana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8"/>
      <color indexed="8"/>
      <name val="Calibri"/>
      <family val="2"/>
    </font>
    <font>
      <b/>
      <sz val="11"/>
      <name val="Tahoma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8"/>
      <name val="Tahoma"/>
      <family val="2"/>
    </font>
    <font>
      <b/>
      <sz val="9"/>
      <name val="Tahoma"/>
      <family val="2"/>
    </font>
    <font>
      <b/>
      <sz val="8.5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sz val="8.5"/>
      <color theme="1"/>
      <name val="Tahoma"/>
      <family val="2"/>
    </font>
    <font>
      <b/>
      <i/>
      <sz val="8.5"/>
      <color theme="1"/>
      <name val="Tahoma"/>
      <family val="2"/>
    </font>
    <font>
      <i/>
      <sz val="8.5"/>
      <color theme="1"/>
      <name val="Tahoma"/>
      <family val="2"/>
    </font>
    <font>
      <sz val="8"/>
      <color theme="1"/>
      <name val="Tahoma"/>
      <family val="2"/>
    </font>
    <font>
      <b/>
      <sz val="8.5"/>
      <color theme="1"/>
      <name val="Tahoma"/>
      <family val="2"/>
    </font>
    <font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Tahoma"/>
      <family val="2"/>
    </font>
    <font>
      <sz val="8.5"/>
      <color rgb="FF404042"/>
      <name val="Verdana"/>
      <family val="2"/>
    </font>
    <font>
      <b/>
      <sz val="10"/>
      <color rgb="FF0070C0"/>
      <name val="Tahoma"/>
      <family val="2"/>
    </font>
    <font>
      <sz val="9"/>
      <color theme="0"/>
      <name val="Tahoma"/>
      <family val="2"/>
    </font>
    <font>
      <sz val="10"/>
      <color theme="1"/>
      <name val="Arial"/>
      <family val="2"/>
    </font>
    <font>
      <b/>
      <sz val="12"/>
      <color rgb="FFFF0000"/>
      <name val="Tahoma"/>
      <family val="2"/>
    </font>
    <font>
      <b/>
      <sz val="9.5"/>
      <color theme="1"/>
      <name val="Tahoma"/>
      <family val="2"/>
    </font>
    <font>
      <b/>
      <sz val="14"/>
      <color theme="0"/>
      <name val="Tahoma"/>
      <family val="2"/>
    </font>
    <font>
      <b/>
      <sz val="14"/>
      <color theme="0" tint="-4.9989318521683403E-2"/>
      <name val="Tahoma"/>
      <family val="2"/>
    </font>
    <font>
      <b/>
      <sz val="48"/>
      <color theme="1"/>
      <name val="Tahoma"/>
      <family val="2"/>
    </font>
    <font>
      <b/>
      <sz val="8.9"/>
      <color theme="1"/>
      <name val="Tahoma"/>
      <family val="2"/>
    </font>
    <font>
      <sz val="8"/>
      <color rgb="FF000000"/>
      <name val="Tahoma"/>
      <family val="2"/>
    </font>
    <font>
      <b/>
      <sz val="9"/>
      <color theme="0" tint="-4.9989318521683403E-2"/>
      <name val="Tahoma"/>
      <family val="2"/>
    </font>
    <font>
      <b/>
      <sz val="8.5"/>
      <color rgb="FFFF0000"/>
      <name val="Tahoma"/>
      <family val="2"/>
    </font>
    <font>
      <sz val="11"/>
      <color rgb="FFFF0000"/>
      <name val="Tahoma"/>
      <family val="2"/>
    </font>
    <font>
      <b/>
      <sz val="11"/>
      <color rgb="FFFF0000"/>
      <name val="Tahoma"/>
      <family val="2"/>
    </font>
    <font>
      <b/>
      <sz val="11"/>
      <color theme="4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82">
    <xf numFmtId="0" fontId="0" fillId="0" borderId="0" xfId="0"/>
    <xf numFmtId="0" fontId="17" fillId="3" borderId="1" xfId="0" applyFont="1" applyFill="1" applyBorder="1" applyAlignment="1">
      <alignment horizontal="left" vertical="center"/>
    </xf>
    <xf numFmtId="0" fontId="17" fillId="3" borderId="2" xfId="0" applyFont="1" applyFill="1" applyBorder="1"/>
    <xf numFmtId="0" fontId="17" fillId="3" borderId="3" xfId="0" applyFont="1" applyFill="1" applyBorder="1"/>
    <xf numFmtId="0" fontId="17" fillId="3" borderId="0" xfId="0" applyFont="1" applyFill="1"/>
    <xf numFmtId="0" fontId="17" fillId="3" borderId="4" xfId="0" applyFont="1" applyFill="1" applyBorder="1"/>
    <xf numFmtId="0" fontId="17" fillId="3" borderId="5" xfId="0" applyFont="1" applyFill="1" applyBorder="1"/>
    <xf numFmtId="0" fontId="18" fillId="3" borderId="2" xfId="0" applyFont="1" applyFill="1" applyBorder="1"/>
    <xf numFmtId="0" fontId="19" fillId="3" borderId="2" xfId="0" applyFont="1" applyFill="1" applyBorder="1"/>
    <xf numFmtId="0" fontId="20" fillId="3" borderId="0" xfId="0" applyFont="1" applyFill="1"/>
    <xf numFmtId="0" fontId="21" fillId="3" borderId="0" xfId="0" applyFont="1" applyFill="1"/>
    <xf numFmtId="0" fontId="20" fillId="3" borderId="5" xfId="0" applyFont="1" applyFill="1" applyBorder="1"/>
    <xf numFmtId="0" fontId="21" fillId="3" borderId="0" xfId="0" applyFont="1" applyFill="1" applyAlignment="1">
      <alignment vertical="top"/>
    </xf>
    <xf numFmtId="0" fontId="20" fillId="3" borderId="5" xfId="0" applyFont="1" applyFill="1" applyBorder="1" applyAlignment="1">
      <alignment vertical="top"/>
    </xf>
    <xf numFmtId="0" fontId="17" fillId="3" borderId="1" xfId="0" applyFont="1" applyFill="1" applyBorder="1"/>
    <xf numFmtId="0" fontId="17" fillId="3" borderId="6" xfId="0" applyFont="1" applyFill="1" applyBorder="1"/>
    <xf numFmtId="0" fontId="17" fillId="3" borderId="7" xfId="0" applyFont="1" applyFill="1" applyBorder="1"/>
    <xf numFmtId="0" fontId="17" fillId="3" borderId="8" xfId="0" applyFont="1" applyFill="1" applyBorder="1"/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1" xfId="0" applyFont="1" applyFill="1" applyBorder="1"/>
    <xf numFmtId="0" fontId="23" fillId="3" borderId="0" xfId="0" applyFont="1" applyFill="1"/>
    <xf numFmtId="0" fontId="17" fillId="3" borderId="9" xfId="0" applyFont="1" applyFill="1" applyBorder="1"/>
    <xf numFmtId="0" fontId="24" fillId="3" borderId="3" xfId="0" applyFont="1" applyFill="1" applyBorder="1"/>
    <xf numFmtId="0" fontId="17" fillId="3" borderId="10" xfId="0" applyFont="1" applyFill="1" applyBorder="1"/>
    <xf numFmtId="0" fontId="17" fillId="3" borderId="11" xfId="0" applyFont="1" applyFill="1" applyBorder="1"/>
    <xf numFmtId="0" fontId="23" fillId="3" borderId="0" xfId="0" applyFont="1" applyFill="1" applyAlignment="1">
      <alignment vertical="top"/>
    </xf>
    <xf numFmtId="0" fontId="17" fillId="3" borderId="0" xfId="0" applyFont="1" applyFill="1" applyAlignment="1">
      <alignment vertical="top"/>
    </xf>
    <xf numFmtId="0" fontId="17" fillId="3" borderId="9" xfId="0" applyFont="1" applyFill="1" applyBorder="1" applyAlignment="1">
      <alignment vertical="top"/>
    </xf>
    <xf numFmtId="0" fontId="17" fillId="3" borderId="7" xfId="0" applyFont="1" applyFill="1" applyBorder="1" applyAlignment="1">
      <alignment vertical="top"/>
    </xf>
    <xf numFmtId="0" fontId="23" fillId="3" borderId="12" xfId="0" applyFont="1" applyFill="1" applyBorder="1" applyAlignment="1">
      <alignment vertical="top"/>
    </xf>
    <xf numFmtId="0" fontId="17" fillId="3" borderId="0" xfId="0" applyFont="1" applyFill="1" applyAlignment="1">
      <alignment vertical="center"/>
    </xf>
    <xf numFmtId="0" fontId="23" fillId="3" borderId="13" xfId="0" applyFont="1" applyFill="1" applyBorder="1"/>
    <xf numFmtId="0" fontId="17" fillId="3" borderId="14" xfId="0" applyFont="1" applyFill="1" applyBorder="1"/>
    <xf numFmtId="0" fontId="17" fillId="3" borderId="15" xfId="0" applyFont="1" applyFill="1" applyBorder="1"/>
    <xf numFmtId="0" fontId="20" fillId="3" borderId="15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17" fillId="3" borderId="16" xfId="0" applyFont="1" applyFill="1" applyBorder="1"/>
    <xf numFmtId="0" fontId="17" fillId="3" borderId="17" xfId="0" applyFont="1" applyFill="1" applyBorder="1"/>
    <xf numFmtId="0" fontId="17" fillId="3" borderId="18" xfId="0" applyFont="1" applyFill="1" applyBorder="1"/>
    <xf numFmtId="0" fontId="17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23" fillId="3" borderId="1" xfId="0" applyFont="1" applyFill="1" applyBorder="1"/>
    <xf numFmtId="0" fontId="17" fillId="3" borderId="22" xfId="0" applyFont="1" applyFill="1" applyBorder="1"/>
    <xf numFmtId="0" fontId="23" fillId="3" borderId="2" xfId="0" applyFont="1" applyFill="1" applyBorder="1"/>
    <xf numFmtId="0" fontId="23" fillId="3" borderId="2" xfId="0" applyFont="1" applyFill="1" applyBorder="1" applyAlignment="1">
      <alignment vertical="center"/>
    </xf>
    <xf numFmtId="0" fontId="23" fillId="3" borderId="22" xfId="0" applyFont="1" applyFill="1" applyBorder="1" applyAlignment="1">
      <alignment vertical="center"/>
    </xf>
    <xf numFmtId="0" fontId="17" fillId="3" borderId="22" xfId="0" applyFont="1" applyFill="1" applyBorder="1" applyAlignment="1">
      <alignment vertical="center"/>
    </xf>
    <xf numFmtId="0" fontId="23" fillId="3" borderId="23" xfId="0" applyFont="1" applyFill="1" applyBorder="1" applyAlignment="1">
      <alignment vertical="center"/>
    </xf>
    <xf numFmtId="0" fontId="25" fillId="3" borderId="24" xfId="0" applyFont="1" applyFill="1" applyBorder="1" applyAlignment="1">
      <alignment horizontal="center" vertical="center"/>
    </xf>
    <xf numFmtId="0" fontId="26" fillId="3" borderId="13" xfId="0" applyFont="1" applyFill="1" applyBorder="1"/>
    <xf numFmtId="0" fontId="26" fillId="3" borderId="25" xfId="0" applyFont="1" applyFill="1" applyBorder="1"/>
    <xf numFmtId="0" fontId="17" fillId="3" borderId="2" xfId="0" applyFont="1" applyFill="1" applyBorder="1" applyAlignment="1">
      <alignment vertical="center"/>
    </xf>
    <xf numFmtId="0" fontId="23" fillId="3" borderId="26" xfId="0" applyFont="1" applyFill="1" applyBorder="1" applyAlignment="1">
      <alignment vertical="center"/>
    </xf>
    <xf numFmtId="0" fontId="17" fillId="3" borderId="27" xfId="0" applyFont="1" applyFill="1" applyBorder="1"/>
    <xf numFmtId="0" fontId="23" fillId="3" borderId="25" xfId="0" applyFont="1" applyFill="1" applyBorder="1"/>
    <xf numFmtId="0" fontId="17" fillId="3" borderId="28" xfId="0" applyFont="1" applyFill="1" applyBorder="1"/>
    <xf numFmtId="0" fontId="27" fillId="3" borderId="0" xfId="0" applyFont="1" applyFill="1"/>
    <xf numFmtId="0" fontId="17" fillId="3" borderId="29" xfId="0" applyFont="1" applyFill="1" applyBorder="1"/>
    <xf numFmtId="0" fontId="17" fillId="3" borderId="30" xfId="0" applyFont="1" applyFill="1" applyBorder="1"/>
    <xf numFmtId="0" fontId="17" fillId="3" borderId="31" xfId="0" applyFont="1" applyFill="1" applyBorder="1"/>
    <xf numFmtId="0" fontId="23" fillId="3" borderId="9" xfId="0" applyFont="1" applyFill="1" applyBorder="1"/>
    <xf numFmtId="0" fontId="17" fillId="3" borderId="32" xfId="0" applyFont="1" applyFill="1" applyBorder="1"/>
    <xf numFmtId="0" fontId="17" fillId="3" borderId="33" xfId="0" applyFont="1" applyFill="1" applyBorder="1"/>
    <xf numFmtId="164" fontId="19" fillId="3" borderId="30" xfId="0" applyNumberFormat="1" applyFont="1" applyFill="1" applyBorder="1" applyProtection="1">
      <protection hidden="1"/>
    </xf>
    <xf numFmtId="0" fontId="18" fillId="4" borderId="27" xfId="0" applyFont="1" applyFill="1" applyBorder="1" applyAlignment="1" applyProtection="1">
      <alignment horizontal="center" vertical="center"/>
      <protection locked="0"/>
    </xf>
    <xf numFmtId="0" fontId="18" fillId="4" borderId="27" xfId="0" applyFon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 hidden="1"/>
    </xf>
    <xf numFmtId="0" fontId="28" fillId="0" borderId="0" xfId="0" applyFont="1" applyProtection="1">
      <protection locked="0" hidden="1"/>
    </xf>
    <xf numFmtId="0" fontId="5" fillId="0" borderId="0" xfId="0" applyFont="1" applyProtection="1">
      <protection locked="0" hidden="1"/>
    </xf>
    <xf numFmtId="0" fontId="2" fillId="0" borderId="0" xfId="0" applyFont="1" applyProtection="1">
      <protection locked="0" hidden="1"/>
    </xf>
    <xf numFmtId="0" fontId="23" fillId="3" borderId="0" xfId="0" applyFont="1" applyFill="1" applyAlignment="1">
      <alignment horizontal="center"/>
    </xf>
    <xf numFmtId="0" fontId="17" fillId="3" borderId="0" xfId="0" applyFont="1" applyFill="1" applyProtection="1">
      <protection locked="0"/>
    </xf>
    <xf numFmtId="0" fontId="17" fillId="3" borderId="2" xfId="0" applyFont="1" applyFill="1" applyBorder="1" applyProtection="1">
      <protection locked="0"/>
    </xf>
    <xf numFmtId="0" fontId="17" fillId="3" borderId="6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8" fillId="4" borderId="20" xfId="0" applyFont="1" applyFill="1" applyBorder="1" applyAlignment="1" applyProtection="1">
      <alignment vertical="center"/>
      <protection locked="0"/>
    </xf>
    <xf numFmtId="0" fontId="18" fillId="4" borderId="21" xfId="0" applyFont="1" applyFill="1" applyBorder="1" applyAlignment="1" applyProtection="1">
      <alignment vertical="center"/>
      <protection locked="0"/>
    </xf>
    <xf numFmtId="0" fontId="17" fillId="3" borderId="15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20" fontId="7" fillId="0" borderId="0" xfId="0" applyNumberFormat="1" applyFont="1"/>
    <xf numFmtId="0" fontId="16" fillId="0" borderId="3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29" fillId="0" borderId="0" xfId="0" applyFont="1" applyProtection="1">
      <protection locked="0" hidden="1"/>
    </xf>
    <xf numFmtId="0" fontId="18" fillId="4" borderId="20" xfId="0" applyFont="1" applyFill="1" applyBorder="1" applyProtection="1">
      <protection locked="0"/>
    </xf>
    <xf numFmtId="0" fontId="18" fillId="4" borderId="21" xfId="0" applyFont="1" applyFill="1" applyBorder="1" applyProtection="1">
      <protection locked="0"/>
    </xf>
    <xf numFmtId="8" fontId="30" fillId="0" borderId="0" xfId="0" applyNumberFormat="1" applyFont="1" applyProtection="1">
      <protection locked="0" hidden="1"/>
    </xf>
    <xf numFmtId="0" fontId="30" fillId="0" borderId="0" xfId="0" applyFont="1" applyProtection="1">
      <protection locked="0" hidden="1"/>
    </xf>
    <xf numFmtId="0" fontId="31" fillId="0" borderId="0" xfId="0" applyFont="1"/>
    <xf numFmtId="0" fontId="28" fillId="5" borderId="0" xfId="0" applyFont="1" applyFill="1"/>
    <xf numFmtId="165" fontId="28" fillId="5" borderId="0" xfId="0" applyNumberFormat="1" applyFont="1" applyFill="1"/>
    <xf numFmtId="15" fontId="32" fillId="6" borderId="35" xfId="0" applyNumberFormat="1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/>
      <protection locked="0"/>
    </xf>
    <xf numFmtId="49" fontId="3" fillId="0" borderId="36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15" fillId="0" borderId="0" xfId="1" applyAlignment="1" applyProtection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1" applyAlignment="1">
      <alignment vertical="center"/>
    </xf>
    <xf numFmtId="0" fontId="3" fillId="0" borderId="36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34" fillId="3" borderId="5" xfId="0" applyFont="1" applyFill="1" applyBorder="1" applyAlignment="1">
      <alignment vertical="top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center" wrapText="1"/>
      <protection hidden="1"/>
    </xf>
    <xf numFmtId="164" fontId="19" fillId="3" borderId="0" xfId="0" applyNumberFormat="1" applyFont="1" applyFill="1" applyProtection="1">
      <protection hidden="1"/>
    </xf>
    <xf numFmtId="164" fontId="35" fillId="3" borderId="0" xfId="0" applyNumberFormat="1" applyFont="1" applyFill="1" applyAlignment="1" applyProtection="1">
      <alignment horizontal="right"/>
      <protection hidden="1"/>
    </xf>
    <xf numFmtId="0" fontId="36" fillId="0" borderId="0" xfId="0" applyFont="1"/>
    <xf numFmtId="0" fontId="16" fillId="0" borderId="0" xfId="0" applyFont="1"/>
    <xf numFmtId="0" fontId="28" fillId="0" borderId="0" xfId="0" applyFont="1" applyAlignment="1" applyProtection="1">
      <alignment horizontal="center"/>
      <protection locked="0" hidden="1"/>
    </xf>
    <xf numFmtId="0" fontId="28" fillId="0" borderId="37" xfId="0" applyFont="1" applyBorder="1" applyAlignment="1" applyProtection="1">
      <alignment horizontal="center"/>
      <protection locked="0" hidden="1"/>
    </xf>
    <xf numFmtId="1" fontId="28" fillId="0" borderId="38" xfId="0" applyNumberFormat="1" applyFont="1" applyBorder="1" applyAlignment="1" applyProtection="1">
      <alignment horizontal="center"/>
      <protection locked="0" hidden="1"/>
    </xf>
    <xf numFmtId="0" fontId="27" fillId="7" borderId="39" xfId="0" applyFont="1" applyFill="1" applyBorder="1" applyProtection="1">
      <protection locked="0"/>
    </xf>
    <xf numFmtId="0" fontId="23" fillId="3" borderId="39" xfId="0" applyFont="1" applyFill="1" applyBorder="1"/>
    <xf numFmtId="0" fontId="28" fillId="0" borderId="40" xfId="0" applyFont="1" applyBorder="1" applyProtection="1">
      <protection locked="0" hidden="1"/>
    </xf>
    <xf numFmtId="0" fontId="14" fillId="3" borderId="0" xfId="0" applyFont="1" applyFill="1"/>
    <xf numFmtId="0" fontId="27" fillId="3" borderId="9" xfId="0" applyFont="1" applyFill="1" applyBorder="1"/>
    <xf numFmtId="0" fontId="27" fillId="3" borderId="0" xfId="0" applyFont="1" applyFill="1" applyAlignment="1">
      <alignment horizontal="left"/>
    </xf>
    <xf numFmtId="164" fontId="30" fillId="8" borderId="37" xfId="0" applyNumberFormat="1" applyFont="1" applyFill="1" applyBorder="1" applyProtection="1">
      <protection locked="0" hidden="1"/>
    </xf>
    <xf numFmtId="164" fontId="30" fillId="8" borderId="41" xfId="0" applyNumberFormat="1" applyFont="1" applyFill="1" applyBorder="1" applyProtection="1">
      <protection locked="0" hidden="1"/>
    </xf>
    <xf numFmtId="164" fontId="30" fillId="8" borderId="38" xfId="0" applyNumberFormat="1" applyFont="1" applyFill="1" applyBorder="1" applyProtection="1">
      <protection locked="0" hidden="1"/>
    </xf>
    <xf numFmtId="164" fontId="30" fillId="9" borderId="37" xfId="0" applyNumberFormat="1" applyFont="1" applyFill="1" applyBorder="1" applyProtection="1">
      <protection locked="0" hidden="1"/>
    </xf>
    <xf numFmtId="164" fontId="30" fillId="9" borderId="41" xfId="0" applyNumberFormat="1" applyFont="1" applyFill="1" applyBorder="1" applyProtection="1">
      <protection locked="0" hidden="1"/>
    </xf>
    <xf numFmtId="164" fontId="30" fillId="9" borderId="38" xfId="0" applyNumberFormat="1" applyFont="1" applyFill="1" applyBorder="1" applyProtection="1">
      <protection locked="0" hidden="1"/>
    </xf>
    <xf numFmtId="164" fontId="30" fillId="10" borderId="37" xfId="0" applyNumberFormat="1" applyFont="1" applyFill="1" applyBorder="1" applyProtection="1">
      <protection locked="0" hidden="1"/>
    </xf>
    <xf numFmtId="164" fontId="30" fillId="10" borderId="41" xfId="0" applyNumberFormat="1" applyFont="1" applyFill="1" applyBorder="1" applyProtection="1">
      <protection locked="0" hidden="1"/>
    </xf>
    <xf numFmtId="164" fontId="30" fillId="10" borderId="38" xfId="0" applyNumberFormat="1" applyFont="1" applyFill="1" applyBorder="1" applyProtection="1">
      <protection locked="0" hidden="1"/>
    </xf>
    <xf numFmtId="164" fontId="30" fillId="6" borderId="37" xfId="0" applyNumberFormat="1" applyFont="1" applyFill="1" applyBorder="1" applyProtection="1">
      <protection locked="0" hidden="1"/>
    </xf>
    <xf numFmtId="164" fontId="30" fillId="6" borderId="41" xfId="0" applyNumberFormat="1" applyFont="1" applyFill="1" applyBorder="1" applyProtection="1">
      <protection locked="0" hidden="1"/>
    </xf>
    <xf numFmtId="164" fontId="30" fillId="6" borderId="38" xfId="0" applyNumberFormat="1" applyFont="1" applyFill="1" applyBorder="1" applyProtection="1">
      <protection locked="0" hidden="1"/>
    </xf>
    <xf numFmtId="0" fontId="20" fillId="3" borderId="5" xfId="0" applyFont="1" applyFill="1" applyBorder="1" applyAlignment="1">
      <alignment horizontal="right"/>
    </xf>
    <xf numFmtId="0" fontId="28" fillId="11" borderId="0" xfId="0" applyFont="1" applyFill="1" applyProtection="1">
      <protection locked="0" hidden="1"/>
    </xf>
    <xf numFmtId="0" fontId="23" fillId="3" borderId="10" xfId="0" applyFont="1" applyFill="1" applyBorder="1"/>
    <xf numFmtId="0" fontId="21" fillId="3" borderId="0" xfId="0" applyFont="1" applyFill="1" applyAlignment="1">
      <alignment vertical="center"/>
    </xf>
    <xf numFmtId="0" fontId="21" fillId="3" borderId="7" xfId="0" applyFont="1" applyFill="1" applyBorder="1" applyAlignment="1">
      <alignment vertical="center"/>
    </xf>
    <xf numFmtId="15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8" fillId="12" borderId="0" xfId="0" applyFont="1" applyFill="1" applyAlignment="1">
      <alignment horizontal="center"/>
    </xf>
    <xf numFmtId="0" fontId="18" fillId="4" borderId="28" xfId="0" applyFont="1" applyFill="1" applyBorder="1" applyAlignment="1" applyProtection="1">
      <alignment horizontal="center" vertical="center"/>
      <protection locked="0"/>
    </xf>
    <xf numFmtId="0" fontId="18" fillId="4" borderId="42" xfId="0" applyFont="1" applyFill="1" applyBorder="1" applyAlignment="1" applyProtection="1">
      <alignment horizontal="center" vertical="center"/>
      <protection locked="0"/>
    </xf>
    <xf numFmtId="0" fontId="18" fillId="4" borderId="20" xfId="0" applyFont="1" applyFill="1" applyBorder="1" applyAlignment="1" applyProtection="1">
      <alignment horizontal="center" vertical="center"/>
      <protection locked="0"/>
    </xf>
    <xf numFmtId="0" fontId="18" fillId="4" borderId="21" xfId="0" applyFont="1" applyFill="1" applyBorder="1" applyAlignment="1" applyProtection="1">
      <alignment horizontal="center" vertical="center"/>
      <protection locked="0"/>
    </xf>
    <xf numFmtId="0" fontId="18" fillId="4" borderId="33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0" fontId="18" fillId="4" borderId="32" xfId="0" applyFont="1" applyFill="1" applyBorder="1" applyAlignment="1" applyProtection="1">
      <alignment horizontal="center" vertical="center"/>
      <protection locked="0"/>
    </xf>
    <xf numFmtId="0" fontId="42" fillId="3" borderId="23" xfId="0" applyFont="1" applyFill="1" applyBorder="1" applyAlignment="1">
      <alignment horizontal="center"/>
    </xf>
    <xf numFmtId="0" fontId="42" fillId="3" borderId="2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17" fillId="3" borderId="0" xfId="0" applyFont="1" applyFill="1" applyAlignment="1">
      <alignment horizontal="left"/>
    </xf>
    <xf numFmtId="0" fontId="18" fillId="3" borderId="1" xfId="0" applyFont="1" applyFill="1" applyBorder="1" applyAlignment="1">
      <alignment horizontal="center" vertical="center" textRotation="90"/>
    </xf>
    <xf numFmtId="0" fontId="18" fillId="3" borderId="2" xfId="0" applyFont="1" applyFill="1" applyBorder="1" applyAlignment="1">
      <alignment horizontal="center" vertical="center" textRotation="90"/>
    </xf>
    <xf numFmtId="0" fontId="18" fillId="3" borderId="6" xfId="0" applyFont="1" applyFill="1" applyBorder="1" applyAlignment="1">
      <alignment horizontal="center" vertical="center" textRotation="90"/>
    </xf>
    <xf numFmtId="0" fontId="18" fillId="3" borderId="3" xfId="0" applyFont="1" applyFill="1" applyBorder="1" applyAlignment="1">
      <alignment horizontal="center" vertical="center" textRotation="90"/>
    </xf>
    <xf numFmtId="0" fontId="18" fillId="3" borderId="0" xfId="0" applyFont="1" applyFill="1" applyAlignment="1">
      <alignment horizontal="center" vertical="center" textRotation="90"/>
    </xf>
    <xf numFmtId="0" fontId="18" fillId="3" borderId="7" xfId="0" applyFont="1" applyFill="1" applyBorder="1" applyAlignment="1">
      <alignment horizontal="center" vertical="center" textRotation="90"/>
    </xf>
    <xf numFmtId="0" fontId="18" fillId="3" borderId="4" xfId="0" applyFont="1" applyFill="1" applyBorder="1" applyAlignment="1">
      <alignment horizontal="center" vertical="center" textRotation="90"/>
    </xf>
    <xf numFmtId="0" fontId="18" fillId="3" borderId="5" xfId="0" applyFont="1" applyFill="1" applyBorder="1" applyAlignment="1">
      <alignment horizontal="center" vertical="center" textRotation="90"/>
    </xf>
    <xf numFmtId="0" fontId="18" fillId="3" borderId="8" xfId="0" applyFont="1" applyFill="1" applyBorder="1" applyAlignment="1">
      <alignment horizontal="center" vertical="center" textRotation="90"/>
    </xf>
    <xf numFmtId="0" fontId="18" fillId="4" borderId="4" xfId="0" applyFont="1" applyFill="1" applyBorder="1" applyAlignment="1" applyProtection="1">
      <alignment horizontal="center" vertical="center"/>
      <protection locked="0"/>
    </xf>
    <xf numFmtId="0" fontId="18" fillId="4" borderId="31" xfId="0" applyFont="1" applyFill="1" applyBorder="1" applyAlignment="1" applyProtection="1">
      <alignment horizontal="center" vertical="center"/>
      <protection locked="0"/>
    </xf>
    <xf numFmtId="1" fontId="18" fillId="4" borderId="20" xfId="0" applyNumberFormat="1" applyFont="1" applyFill="1" applyBorder="1" applyAlignment="1" applyProtection="1">
      <alignment horizontal="center" vertical="center"/>
      <protection locked="0"/>
    </xf>
    <xf numFmtId="1" fontId="18" fillId="4" borderId="42" xfId="0" applyNumberFormat="1" applyFont="1" applyFill="1" applyBorder="1" applyAlignment="1" applyProtection="1">
      <alignment horizontal="center" vertical="center"/>
      <protection locked="0"/>
    </xf>
    <xf numFmtId="0" fontId="18" fillId="4" borderId="20" xfId="0" applyFont="1" applyFill="1" applyBorder="1" applyAlignment="1" applyProtection="1">
      <alignment horizontal="center"/>
      <protection locked="0"/>
    </xf>
    <xf numFmtId="0" fontId="18" fillId="4" borderId="42" xfId="0" applyFont="1" applyFill="1" applyBorder="1" applyAlignment="1" applyProtection="1">
      <alignment horizontal="center"/>
      <protection locked="0"/>
    </xf>
    <xf numFmtId="0" fontId="18" fillId="4" borderId="28" xfId="0" applyFont="1" applyFill="1" applyBorder="1" applyAlignment="1" applyProtection="1">
      <alignment horizontal="center"/>
      <protection locked="0"/>
    </xf>
    <xf numFmtId="0" fontId="39" fillId="13" borderId="0" xfId="0" applyFont="1" applyFill="1" applyAlignment="1">
      <alignment horizontal="center" vertical="center"/>
    </xf>
    <xf numFmtId="0" fontId="15" fillId="4" borderId="33" xfId="1" applyFill="1" applyBorder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horizontal="center"/>
      <protection locked="0"/>
    </xf>
    <xf numFmtId="0" fontId="18" fillId="4" borderId="8" xfId="0" applyFont="1" applyFill="1" applyBorder="1" applyAlignment="1" applyProtection="1">
      <alignment horizontal="center"/>
      <protection locked="0"/>
    </xf>
    <xf numFmtId="0" fontId="27" fillId="3" borderId="1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1" fontId="18" fillId="4" borderId="20" xfId="0" applyNumberFormat="1" applyFont="1" applyFill="1" applyBorder="1" applyAlignment="1" applyProtection="1">
      <alignment horizontal="center" vertical="center"/>
      <protection hidden="1"/>
    </xf>
    <xf numFmtId="1" fontId="18" fillId="4" borderId="21" xfId="0" applyNumberFormat="1" applyFont="1" applyFill="1" applyBorder="1" applyAlignment="1" applyProtection="1">
      <alignment horizontal="center" vertical="center"/>
      <protection hidden="1"/>
    </xf>
    <xf numFmtId="0" fontId="23" fillId="3" borderId="13" xfId="0" applyFont="1" applyFill="1" applyBorder="1" applyAlignment="1">
      <alignment horizontal="left"/>
    </xf>
    <xf numFmtId="0" fontId="23" fillId="3" borderId="14" xfId="0" applyFont="1" applyFill="1" applyBorder="1" applyAlignment="1">
      <alignment horizontal="left"/>
    </xf>
    <xf numFmtId="0" fontId="23" fillId="3" borderId="10" xfId="0" applyFont="1" applyFill="1" applyBorder="1" applyAlignment="1">
      <alignment horizontal="left"/>
    </xf>
    <xf numFmtId="0" fontId="15" fillId="4" borderId="33" xfId="1" applyFill="1" applyBorder="1" applyAlignment="1" applyProtection="1">
      <alignment horizontal="center" vertical="center"/>
      <protection locked="0"/>
    </xf>
    <xf numFmtId="0" fontId="18" fillId="4" borderId="8" xfId="0" applyFont="1" applyFill="1" applyBorder="1" applyAlignment="1" applyProtection="1">
      <alignment horizontal="center" vertical="center"/>
      <protection locked="0"/>
    </xf>
    <xf numFmtId="0" fontId="40" fillId="13" borderId="5" xfId="0" applyFont="1" applyFill="1" applyBorder="1" applyAlignment="1">
      <alignment horizontal="center" vertical="center"/>
    </xf>
    <xf numFmtId="0" fontId="32" fillId="6" borderId="35" xfId="0" applyFont="1" applyFill="1" applyBorder="1" applyAlignment="1">
      <alignment horizontal="center" vertical="center"/>
    </xf>
    <xf numFmtId="0" fontId="32" fillId="6" borderId="45" xfId="0" applyFont="1" applyFill="1" applyBorder="1" applyAlignment="1">
      <alignment horizontal="center" vertical="center"/>
    </xf>
    <xf numFmtId="0" fontId="32" fillId="6" borderId="46" xfId="0" applyFont="1" applyFill="1" applyBorder="1" applyAlignment="1">
      <alignment horizontal="center" vertical="center"/>
    </xf>
    <xf numFmtId="0" fontId="41" fillId="3" borderId="25" xfId="0" applyFont="1" applyFill="1" applyBorder="1" applyAlignment="1">
      <alignment horizontal="center" vertical="center"/>
    </xf>
    <xf numFmtId="0" fontId="41" fillId="3" borderId="11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7" xfId="0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/>
    </xf>
    <xf numFmtId="0" fontId="17" fillId="3" borderId="47" xfId="0" applyFont="1" applyFill="1" applyBorder="1" applyAlignment="1">
      <alignment horizontal="center"/>
    </xf>
    <xf numFmtId="15" fontId="21" fillId="6" borderId="35" xfId="0" applyNumberFormat="1" applyFont="1" applyFill="1" applyBorder="1" applyAlignment="1">
      <alignment horizontal="center" vertical="center"/>
    </xf>
    <xf numFmtId="0" fontId="21" fillId="6" borderId="46" xfId="0" applyFont="1" applyFill="1" applyBorder="1" applyAlignment="1">
      <alignment horizontal="center" vertical="center"/>
    </xf>
    <xf numFmtId="15" fontId="21" fillId="14" borderId="48" xfId="0" applyNumberFormat="1" applyFont="1" applyFill="1" applyBorder="1" applyAlignment="1">
      <alignment horizontal="center" vertical="center"/>
    </xf>
    <xf numFmtId="0" fontId="21" fillId="14" borderId="49" xfId="0" applyFont="1" applyFill="1" applyBorder="1" applyAlignment="1">
      <alignment horizontal="center" vertical="center"/>
    </xf>
    <xf numFmtId="0" fontId="18" fillId="4" borderId="4" xfId="0" applyFont="1" applyFill="1" applyBorder="1" applyAlignment="1" applyProtection="1">
      <alignment horizontal="center"/>
      <protection locked="0"/>
    </xf>
    <xf numFmtId="0" fontId="18" fillId="4" borderId="32" xfId="0" applyFont="1" applyFill="1" applyBorder="1" applyAlignment="1" applyProtection="1">
      <alignment horizontal="center"/>
      <protection locked="0"/>
    </xf>
    <xf numFmtId="0" fontId="18" fillId="4" borderId="33" xfId="0" applyFont="1" applyFill="1" applyBorder="1" applyAlignment="1" applyProtection="1">
      <alignment horizontal="center"/>
      <protection locked="0"/>
    </xf>
    <xf numFmtId="0" fontId="20" fillId="3" borderId="0" xfId="0" applyFont="1" applyFill="1" applyAlignment="1">
      <alignment horizontal="center" vertical="top"/>
    </xf>
    <xf numFmtId="0" fontId="20" fillId="3" borderId="29" xfId="0" applyFont="1" applyFill="1" applyBorder="1" applyAlignment="1">
      <alignment horizontal="right" vertical="center"/>
    </xf>
    <xf numFmtId="0" fontId="20" fillId="3" borderId="9" xfId="0" applyFont="1" applyFill="1" applyBorder="1" applyAlignment="1">
      <alignment horizontal="right" vertical="center"/>
    </xf>
    <xf numFmtId="0" fontId="9" fillId="4" borderId="20" xfId="0" applyFont="1" applyFill="1" applyBorder="1" applyAlignment="1" applyProtection="1">
      <alignment horizontal="center"/>
      <protection locked="0"/>
    </xf>
    <xf numFmtId="0" fontId="9" fillId="4" borderId="42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 wrapText="1"/>
      <protection hidden="1"/>
    </xf>
    <xf numFmtId="0" fontId="17" fillId="0" borderId="20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23" fillId="3" borderId="29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17" fillId="3" borderId="0" xfId="0" applyFont="1" applyFill="1" applyAlignment="1" applyProtection="1">
      <alignment horizontal="center"/>
      <protection locked="0"/>
    </xf>
    <xf numFmtId="0" fontId="23" fillId="3" borderId="0" xfId="0" applyFont="1" applyFill="1" applyAlignment="1">
      <alignment horizontal="right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0" fontId="18" fillId="3" borderId="32" xfId="0" applyFont="1" applyFill="1" applyBorder="1" applyAlignment="1" applyProtection="1">
      <alignment horizontal="center" vertical="center"/>
      <protection hidden="1"/>
    </xf>
    <xf numFmtId="0" fontId="18" fillId="12" borderId="0" xfId="0" applyFont="1" applyFill="1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top" wrapText="1"/>
      <protection hidden="1"/>
    </xf>
    <xf numFmtId="0" fontId="13" fillId="0" borderId="2" xfId="0" applyFont="1" applyBorder="1" applyAlignment="1" applyProtection="1">
      <alignment horizontal="left" vertical="top" wrapText="1"/>
      <protection hidden="1"/>
    </xf>
    <xf numFmtId="0" fontId="19" fillId="3" borderId="30" xfId="0" applyFont="1" applyFill="1" applyBorder="1" applyAlignment="1">
      <alignment horizontal="right"/>
    </xf>
    <xf numFmtId="0" fontId="18" fillId="4" borderId="4" xfId="0" applyFont="1" applyFill="1" applyBorder="1" applyAlignment="1" applyProtection="1">
      <alignment horizontal="left" vertical="center"/>
      <protection locked="0"/>
    </xf>
    <xf numFmtId="0" fontId="18" fillId="4" borderId="5" xfId="0" applyFont="1" applyFill="1" applyBorder="1" applyAlignment="1" applyProtection="1">
      <alignment horizontal="left" vertical="center"/>
      <protection locked="0"/>
    </xf>
    <xf numFmtId="0" fontId="18" fillId="4" borderId="32" xfId="0" applyFont="1" applyFill="1" applyBorder="1" applyAlignment="1" applyProtection="1">
      <alignment horizontal="left" vertical="center"/>
      <protection locked="0"/>
    </xf>
    <xf numFmtId="0" fontId="37" fillId="4" borderId="20" xfId="0" applyFont="1" applyFill="1" applyBorder="1" applyAlignment="1" applyProtection="1">
      <alignment horizontal="left" vertical="center"/>
      <protection hidden="1"/>
    </xf>
    <xf numFmtId="0" fontId="37" fillId="4" borderId="28" xfId="0" applyFont="1" applyFill="1" applyBorder="1" applyAlignment="1" applyProtection="1">
      <alignment horizontal="left" vertical="center"/>
      <protection hidden="1"/>
    </xf>
    <xf numFmtId="0" fontId="37" fillId="4" borderId="21" xfId="0" applyFont="1" applyFill="1" applyBorder="1" applyAlignment="1" applyProtection="1">
      <alignment horizontal="left" vertical="center"/>
      <protection hidden="1"/>
    </xf>
    <xf numFmtId="0" fontId="27" fillId="7" borderId="39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0" xfId="0" applyFont="1" applyFill="1" applyAlignment="1">
      <alignment vertical="center"/>
    </xf>
    <xf numFmtId="0" fontId="21" fillId="3" borderId="7" xfId="0" applyFont="1" applyFill="1" applyBorder="1" applyAlignment="1">
      <alignment vertical="center"/>
    </xf>
    <xf numFmtId="0" fontId="21" fillId="3" borderId="33" xfId="0" applyFont="1" applyFill="1" applyBorder="1" applyAlignment="1" applyProtection="1">
      <alignment horizontal="center" vertical="center"/>
      <protection hidden="1"/>
    </xf>
    <xf numFmtId="0" fontId="21" fillId="3" borderId="5" xfId="0" applyFont="1" applyFill="1" applyBorder="1" applyAlignment="1" applyProtection="1">
      <alignment horizontal="center" vertical="center"/>
      <protection hidden="1"/>
    </xf>
    <xf numFmtId="0" fontId="21" fillId="3" borderId="8" xfId="0" applyFont="1" applyFill="1" applyBorder="1" applyAlignment="1" applyProtection="1">
      <alignment horizontal="center" vertical="center"/>
      <protection hidden="1"/>
    </xf>
    <xf numFmtId="0" fontId="19" fillId="3" borderId="13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23" fillId="3" borderId="0" xfId="0" applyFont="1" applyFill="1" applyAlignment="1">
      <alignment horizontal="left"/>
    </xf>
    <xf numFmtId="0" fontId="23" fillId="3" borderId="7" xfId="0" applyFont="1" applyFill="1" applyBorder="1" applyAlignment="1">
      <alignment horizontal="left"/>
    </xf>
    <xf numFmtId="0" fontId="23" fillId="3" borderId="0" xfId="0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7" fillId="3" borderId="7" xfId="0" applyFont="1" applyFill="1" applyBorder="1" applyAlignment="1">
      <alignment horizontal="left" vertical="top"/>
    </xf>
    <xf numFmtId="0" fontId="23" fillId="7" borderId="39" xfId="0" applyFont="1" applyFill="1" applyBorder="1" applyAlignment="1" applyProtection="1">
      <alignment horizontal="center"/>
      <protection locked="0"/>
    </xf>
    <xf numFmtId="0" fontId="38" fillId="3" borderId="1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8" fillId="3" borderId="22" xfId="0" applyFont="1" applyFill="1" applyBorder="1" applyAlignment="1">
      <alignment horizontal="center"/>
    </xf>
    <xf numFmtId="0" fontId="17" fillId="3" borderId="44" xfId="0" applyFont="1" applyFill="1" applyBorder="1" applyAlignment="1">
      <alignment horizontal="center"/>
    </xf>
    <xf numFmtId="0" fontId="40" fillId="13" borderId="0" xfId="0" applyFont="1" applyFill="1" applyAlignment="1">
      <alignment horizontal="center" vertical="center"/>
    </xf>
    <xf numFmtId="0" fontId="44" fillId="13" borderId="0" xfId="0" applyFont="1" applyFill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0" fontId="45" fillId="3" borderId="25" xfId="0" applyFont="1" applyFill="1" applyBorder="1" applyAlignment="1">
      <alignment horizontal="center"/>
    </xf>
    <xf numFmtId="0" fontId="45" fillId="3" borderId="10" xfId="0" applyFont="1" applyFill="1" applyBorder="1" applyAlignment="1">
      <alignment horizontal="center"/>
    </xf>
    <xf numFmtId="0" fontId="45" fillId="3" borderId="14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3" borderId="7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left"/>
    </xf>
    <xf numFmtId="0" fontId="17" fillId="3" borderId="0" xfId="0" applyFont="1" applyFill="1" applyBorder="1"/>
    <xf numFmtId="0" fontId="46" fillId="3" borderId="2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</cellXfs>
  <cellStyles count="2">
    <cellStyle name="Enllaç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1" fmlaLink="datos!$D$1" fmlaRange="datos!$A$1:$A$2" noThreeD="1" sel="1" val="0"/>
</file>

<file path=xl/ctrlProps/ctrlProp2.xml><?xml version="1.0" encoding="utf-8"?>
<formControlPr xmlns="http://schemas.microsoft.com/office/spreadsheetml/2009/9/main" objectType="Drop" dropLines="5" dropStyle="combo" dx="21" fmlaLink="datos!$D$2" fmlaRange="datos!$C$1:$C$4" noThreeD="1" sel="1" val="0"/>
</file>

<file path=xl/ctrlProps/ctrlProp3.xml><?xml version="1.0" encoding="utf-8"?>
<formControlPr xmlns="http://schemas.microsoft.com/office/spreadsheetml/2009/9/main" objectType="Radio" checked="Checked" firstButton="1" fmlaLink="datos!$G$1" lockText="1" noThreeD="1"/>
</file>

<file path=xl/ctrlProps/ctrlProp4.xml><?xml version="1.0" encoding="utf-8"?>
<formControlPr xmlns="http://schemas.microsoft.com/office/spreadsheetml/2009/9/main" objectType="CheckBox" fmlaLink="datos!$I$1" lockText="1" noThreeD="1"/>
</file>

<file path=xl/ctrlProps/ctrlProp5.xml><?xml version="1.0" encoding="utf-8"?>
<formControlPr xmlns="http://schemas.microsoft.com/office/spreadsheetml/2009/9/main" objectType="CheckBox" fmlaLink="datos!$H$1" lockText="1" noThreeD="1"/>
</file>

<file path=xl/ctrlProps/ctrlProp6.xml><?xml version="1.0" encoding="utf-8"?>
<formControlPr xmlns="http://schemas.microsoft.com/office/spreadsheetml/2009/9/main" objectType="Drop" dropLines="3" dropStyle="combo" dx="21" fmlaLink="datos!$I$19" fmlaRange="datos!$I$9:$I$11" noThreeD="1" sel="2" val="0"/>
</file>

<file path=xl/ctrlProps/ctrlProp7.xml><?xml version="1.0" encoding="utf-8"?>
<formControlPr xmlns="http://schemas.microsoft.com/office/spreadsheetml/2009/9/main" objectType="Drop" dropLines="10" dropStyle="combo" dx="21" fmlaLink="ORGANIZADORES!$B$13" fmlaRange="ORGANIZADORES!$B$3:$B$10" noThreeD="1" sel="1" val="0"/>
</file>

<file path=xl/ctrlProps/ctrlProp8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58</xdr:row>
          <xdr:rowOff>19050</xdr:rowOff>
        </xdr:from>
        <xdr:to>
          <xdr:col>10</xdr:col>
          <xdr:colOff>857250</xdr:colOff>
          <xdr:row>59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58</xdr:row>
          <xdr:rowOff>19050</xdr:rowOff>
        </xdr:from>
        <xdr:to>
          <xdr:col>14</xdr:col>
          <xdr:colOff>495300</xdr:colOff>
          <xdr:row>59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68</xdr:row>
          <xdr:rowOff>38100</xdr:rowOff>
        </xdr:from>
        <xdr:to>
          <xdr:col>4</xdr:col>
          <xdr:colOff>180975</xdr:colOff>
          <xdr:row>69</xdr:row>
          <xdr:rowOff>57150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457200</xdr:colOff>
          <xdr:row>55</xdr:row>
          <xdr:rowOff>171450</xdr:rowOff>
        </xdr:from>
        <xdr:to>
          <xdr:col>17</xdr:col>
          <xdr:colOff>819150</xdr:colOff>
          <xdr:row>57</xdr:row>
          <xdr:rowOff>57150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55</xdr:row>
          <xdr:rowOff>190500</xdr:rowOff>
        </xdr:from>
        <xdr:to>
          <xdr:col>17</xdr:col>
          <xdr:colOff>371475</xdr:colOff>
          <xdr:row>57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58</xdr:row>
          <xdr:rowOff>0</xdr:rowOff>
        </xdr:from>
        <xdr:to>
          <xdr:col>16</xdr:col>
          <xdr:colOff>266700</xdr:colOff>
          <xdr:row>59</xdr:row>
          <xdr:rowOff>0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17</xdr:row>
          <xdr:rowOff>19050</xdr:rowOff>
        </xdr:from>
        <xdr:to>
          <xdr:col>14</xdr:col>
          <xdr:colOff>247650</xdr:colOff>
          <xdr:row>17</xdr:row>
          <xdr:rowOff>285750</xdr:rowOff>
        </xdr:to>
        <xdr:sp macro="" textlink="">
          <xdr:nvSpPr>
            <xdr:cNvPr id="1377" name="Drop Down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68</xdr:row>
          <xdr:rowOff>69850</xdr:rowOff>
        </xdr:from>
        <xdr:to>
          <xdr:col>7</xdr:col>
          <xdr:colOff>323850</xdr:colOff>
          <xdr:row>69</xdr:row>
          <xdr:rowOff>38100</xdr:rowOff>
        </xdr:to>
        <xdr:sp macro="" textlink="">
          <xdr:nvSpPr>
            <xdr:cNvPr id="1390" name="Option Button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18</xdr:col>
      <xdr:colOff>186170</xdr:colOff>
      <xdr:row>0</xdr:row>
      <xdr:rowOff>138547</xdr:rowOff>
    </xdr:from>
    <xdr:to>
      <xdr:col>19</xdr:col>
      <xdr:colOff>241299</xdr:colOff>
      <xdr:row>4</xdr:row>
      <xdr:rowOff>144031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93056" y="138547"/>
          <a:ext cx="736023" cy="7360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stan\AppData\Local\Temp\inscripcion_asfal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Boletín de Inscripción "/>
      <sheetName val=" Derechos de Inscripción "/>
      <sheetName val="Exportacion"/>
      <sheetName val=" Datos de Organizadores "/>
    </sheetNames>
    <sheetDataSet>
      <sheetData sheetId="0" refreshError="1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rallyracc.com/" TargetMode="External"/><Relationship Id="rId1" Type="http://schemas.openxmlformats.org/officeDocument/2006/relationships/hyperlink" Target="mailto:rallyracc@racc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</sheetPr>
  <dimension ref="C1:AQ121"/>
  <sheetViews>
    <sheetView showGridLines="0" tabSelected="1" zoomScale="110" zoomScaleNormal="110" workbookViewId="0">
      <selection activeCell="G74" sqref="G74:K74"/>
    </sheetView>
  </sheetViews>
  <sheetFormatPr defaultColWidth="11.54296875" defaultRowHeight="14" x14ac:dyDescent="0.3"/>
  <cols>
    <col min="1" max="1" width="1.7265625" style="4" customWidth="1"/>
    <col min="2" max="2" width="3.26953125" style="4" customWidth="1"/>
    <col min="3" max="3" width="1.26953125" style="4" customWidth="1"/>
    <col min="4" max="4" width="1.453125" style="4" customWidth="1"/>
    <col min="5" max="5" width="3.26953125" style="4" customWidth="1"/>
    <col min="6" max="6" width="2.7265625" style="4" customWidth="1"/>
    <col min="7" max="7" width="11.54296875" style="4" customWidth="1"/>
    <col min="8" max="8" width="5.7265625" style="4" customWidth="1"/>
    <col min="9" max="9" width="2.453125" style="4" customWidth="1"/>
    <col min="10" max="10" width="5.26953125" style="4" customWidth="1"/>
    <col min="11" max="11" width="13.453125" style="4" customWidth="1"/>
    <col min="12" max="12" width="7.26953125" style="4" customWidth="1"/>
    <col min="13" max="13" width="2" style="4" customWidth="1"/>
    <col min="14" max="14" width="6.7265625" style="4" hidden="1" customWidth="1"/>
    <col min="15" max="15" width="10.54296875" style="4" customWidth="1"/>
    <col min="16" max="16" width="10" style="4" customWidth="1"/>
    <col min="17" max="17" width="4.54296875" style="4" customWidth="1"/>
    <col min="18" max="18" width="12.7265625" style="4" customWidth="1"/>
    <col min="19" max="19" width="10.26953125" style="4" customWidth="1"/>
    <col min="20" max="20" width="4.7265625" style="4" customWidth="1"/>
    <col min="21" max="21" width="3.26953125" style="4" customWidth="1"/>
    <col min="22" max="22" width="4" style="4" customWidth="1"/>
    <col min="23" max="16384" width="11.54296875" style="4"/>
  </cols>
  <sheetData>
    <row r="1" spans="3:43" x14ac:dyDescent="0.3"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</row>
    <row r="2" spans="3:43" x14ac:dyDescent="0.3"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AJ2" s="4" t="s">
        <v>0</v>
      </c>
      <c r="AQ2" s="4" t="s">
        <v>0</v>
      </c>
    </row>
    <row r="3" spans="3:43" x14ac:dyDescent="0.3"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</row>
    <row r="4" spans="3:43" x14ac:dyDescent="0.3"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</row>
    <row r="5" spans="3:43" x14ac:dyDescent="0.3"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</row>
    <row r="6" spans="3:43" ht="22.9" customHeight="1" x14ac:dyDescent="0.3">
      <c r="C6" s="265" t="s">
        <v>1</v>
      </c>
      <c r="D6" s="265"/>
      <c r="E6" s="265"/>
      <c r="F6" s="265"/>
      <c r="G6" s="265"/>
      <c r="H6" s="265"/>
      <c r="I6" s="265"/>
      <c r="J6" s="265"/>
      <c r="K6" s="265"/>
      <c r="L6" s="265"/>
      <c r="M6" s="266" t="str">
        <f>VLOOKUP(ORGANIZADORES!$B$13,ORGANIZADORES!$A$3:$P$12,2,FALSE)</f>
        <v>60 RallyRACC Catalunya - Costa Daurada Regularitat</v>
      </c>
      <c r="N6" s="266"/>
      <c r="O6" s="266"/>
      <c r="P6" s="266"/>
      <c r="Q6" s="266"/>
      <c r="R6" s="266"/>
      <c r="S6" s="266"/>
      <c r="T6" s="266"/>
    </row>
    <row r="7" spans="3:43" ht="5.9" customHeight="1" x14ac:dyDescent="0.3"/>
    <row r="8" spans="3:43" x14ac:dyDescent="0.3">
      <c r="C8" s="1"/>
      <c r="D8" s="8" t="s">
        <v>2</v>
      </c>
      <c r="E8" s="7"/>
      <c r="F8" s="7"/>
      <c r="G8" s="2"/>
      <c r="H8" s="2"/>
      <c r="I8" s="2"/>
      <c r="J8" s="2"/>
      <c r="K8" s="2"/>
      <c r="L8" s="2"/>
      <c r="M8" s="34"/>
      <c r="O8" s="181" t="s">
        <v>3</v>
      </c>
      <c r="P8" s="182"/>
      <c r="Q8" s="182"/>
      <c r="R8" s="182"/>
      <c r="S8" s="182"/>
      <c r="T8" s="183"/>
    </row>
    <row r="9" spans="3:43" ht="7.15" customHeight="1" x14ac:dyDescent="0.3">
      <c r="C9" s="3"/>
      <c r="M9" s="34"/>
      <c r="O9" s="184"/>
      <c r="P9" s="185"/>
      <c r="Q9" s="185"/>
      <c r="R9" s="185"/>
      <c r="S9" s="185"/>
      <c r="T9" s="186"/>
    </row>
    <row r="10" spans="3:43" ht="17.25" customHeight="1" x14ac:dyDescent="0.3">
      <c r="C10" s="3"/>
      <c r="E10" s="10" t="str">
        <f>VLOOKUP(ORGANIZADORES!$B$13,ORGANIZADORES!$A$3:$P$12,4,FALSE)</f>
        <v>RACC</v>
      </c>
      <c r="F10" s="10"/>
      <c r="M10" s="34"/>
      <c r="O10" s="39"/>
      <c r="P10" s="40"/>
      <c r="Q10" s="41"/>
      <c r="R10" s="51" t="s">
        <v>4</v>
      </c>
      <c r="S10" s="267" t="s">
        <v>5</v>
      </c>
      <c r="T10" s="268"/>
    </row>
    <row r="11" spans="3:43" x14ac:dyDescent="0.3">
      <c r="C11" s="3"/>
      <c r="E11" s="9" t="str">
        <f>VLOOKUP(ORGANIZADORES!$B$13,ORGANIZADORES!$A$3:$P$12,5,FALSE)</f>
        <v>Avda. Diagonal, 687</v>
      </c>
      <c r="F11" s="9"/>
      <c r="G11" s="9"/>
      <c r="H11" s="9"/>
      <c r="I11" s="9"/>
      <c r="J11" s="9"/>
      <c r="K11" s="9"/>
      <c r="L11" s="9"/>
      <c r="M11" s="35"/>
      <c r="O11" s="210"/>
      <c r="Q11" s="16"/>
      <c r="R11" s="80"/>
      <c r="S11" s="204"/>
      <c r="T11" s="205"/>
    </row>
    <row r="12" spans="3:43" ht="15" customHeight="1" x14ac:dyDescent="0.3">
      <c r="C12" s="3"/>
      <c r="E12" s="12" t="str">
        <f>VLOOKUP(ORGANIZADORES!$B$13,ORGANIZADORES!$A$3:$P$12,9,FALSE)</f>
        <v>08028 Barcelona BCN</v>
      </c>
      <c r="F12" s="12"/>
      <c r="G12" s="10"/>
      <c r="H12" s="10"/>
      <c r="I12" s="10"/>
      <c r="J12" s="10"/>
      <c r="K12" s="9"/>
      <c r="L12" s="9"/>
      <c r="M12" s="35"/>
      <c r="O12" s="211"/>
      <c r="P12" s="42"/>
      <c r="Q12" s="43"/>
      <c r="R12" s="34"/>
      <c r="S12" s="206"/>
      <c r="T12" s="207"/>
    </row>
    <row r="13" spans="3:43" x14ac:dyDescent="0.3">
      <c r="C13" s="3"/>
      <c r="E13" s="9" t="s">
        <v>6</v>
      </c>
      <c r="F13" s="219" t="str">
        <f>VLOOKUP(ORGANIZADORES!$B$13,ORGANIZADORES!$A$3:$P$12,10,FALSE)</f>
        <v>93 495 50 34</v>
      </c>
      <c r="G13" s="219"/>
      <c r="H13" s="9"/>
      <c r="I13" s="9"/>
      <c r="J13" s="9"/>
      <c r="K13" s="9"/>
      <c r="L13" s="9"/>
      <c r="M13" s="35"/>
      <c r="O13" s="210"/>
      <c r="Q13" s="16"/>
      <c r="R13" s="34"/>
      <c r="S13" s="206"/>
      <c r="T13" s="207"/>
    </row>
    <row r="14" spans="3:43" x14ac:dyDescent="0.3">
      <c r="C14" s="5"/>
      <c r="D14" s="6"/>
      <c r="E14" s="13" t="s">
        <v>7</v>
      </c>
      <c r="F14" s="13"/>
      <c r="G14" s="111" t="str">
        <f>VLOOKUP(ORGANIZADORES!$B$13,ORGANIZADORES!$A$3:$P$12,12,FALSE)</f>
        <v>rallyracc@racc.es</v>
      </c>
      <c r="H14" s="11"/>
      <c r="I14" s="11"/>
      <c r="J14" s="11"/>
      <c r="K14" s="11"/>
      <c r="L14" s="11"/>
      <c r="M14" s="35"/>
      <c r="O14" s="264"/>
      <c r="P14" s="6"/>
      <c r="Q14" s="17"/>
      <c r="R14" s="38"/>
      <c r="S14" s="208"/>
      <c r="T14" s="209"/>
    </row>
    <row r="15" spans="3:43" ht="4.1500000000000004" customHeight="1" x14ac:dyDescent="0.3"/>
    <row r="16" spans="3:43" ht="22.9" customHeight="1" x14ac:dyDescent="0.3">
      <c r="C16" s="200" t="s">
        <v>8</v>
      </c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</row>
    <row r="17" spans="3:20" ht="19.149999999999999" customHeight="1" x14ac:dyDescent="0.3"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5"/>
    </row>
    <row r="18" spans="3:20" ht="23.9" customHeight="1" x14ac:dyDescent="0.3">
      <c r="C18" s="3"/>
      <c r="D18" s="19" t="s">
        <v>9</v>
      </c>
      <c r="F18" s="18"/>
      <c r="G18" s="201"/>
      <c r="H18" s="202"/>
      <c r="I18" s="202"/>
      <c r="J18" s="202"/>
      <c r="K18" s="202"/>
      <c r="L18" s="202"/>
      <c r="M18" s="202"/>
      <c r="N18" s="202"/>
      <c r="O18" s="203"/>
      <c r="P18" s="220" t="s">
        <v>10</v>
      </c>
      <c r="Q18" s="221"/>
      <c r="R18" s="212" t="str">
        <f>VLOOKUP(ORGANIZADORES!$B$13,ORGANIZADORES!A3:P11,3,FALSE)</f>
        <v>25-26 d'octubre</v>
      </c>
      <c r="S18" s="213"/>
      <c r="T18" s="16"/>
    </row>
    <row r="19" spans="3:20" ht="19.899999999999999" customHeight="1" x14ac:dyDescent="0.3"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40"/>
      <c r="Q19" s="140" t="s">
        <v>11</v>
      </c>
      <c r="R19" s="214">
        <f>VLOOKUP(ORGANIZADORES!$B$13,ORGANIZADORES!A3:P11,16,FALSE)</f>
        <v>45945</v>
      </c>
      <c r="S19" s="215"/>
      <c r="T19" s="17"/>
    </row>
    <row r="20" spans="3:20" ht="5.25" customHeight="1" x14ac:dyDescent="0.3"/>
    <row r="21" spans="3:20" ht="22.9" customHeight="1" x14ac:dyDescent="0.3">
      <c r="C21" s="177" t="s">
        <v>12</v>
      </c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</row>
    <row r="22" spans="3:20" ht="5.9" customHeight="1" x14ac:dyDescent="0.3">
      <c r="F22" s="21"/>
    </row>
    <row r="23" spans="3:20" ht="16.399999999999999" customHeight="1" x14ac:dyDescent="0.3">
      <c r="C23" s="161" t="s">
        <v>13</v>
      </c>
      <c r="D23" s="162"/>
      <c r="E23" s="163"/>
      <c r="F23" s="20" t="s">
        <v>14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5"/>
    </row>
    <row r="24" spans="3:20" x14ac:dyDescent="0.3">
      <c r="C24" s="164"/>
      <c r="D24" s="165"/>
      <c r="E24" s="166"/>
      <c r="F24" s="21" t="s">
        <v>15</v>
      </c>
      <c r="J24" s="22"/>
      <c r="K24" s="21" t="s">
        <v>16</v>
      </c>
      <c r="L24" s="21"/>
      <c r="M24" s="21"/>
      <c r="O24" s="22"/>
      <c r="P24" s="21" t="s">
        <v>9</v>
      </c>
      <c r="T24" s="16"/>
    </row>
    <row r="25" spans="3:20" ht="19.899999999999999" customHeight="1" x14ac:dyDescent="0.3">
      <c r="C25" s="164"/>
      <c r="D25" s="165"/>
      <c r="E25" s="166"/>
      <c r="F25" s="171"/>
      <c r="G25" s="150"/>
      <c r="H25" s="150"/>
      <c r="I25" s="150"/>
      <c r="J25" s="151"/>
      <c r="K25" s="152"/>
      <c r="L25" s="150"/>
      <c r="M25" s="150"/>
      <c r="N25" s="150"/>
      <c r="O25" s="151"/>
      <c r="P25" s="152"/>
      <c r="Q25" s="150"/>
      <c r="R25" s="150"/>
      <c r="S25" s="150"/>
      <c r="T25" s="153"/>
    </row>
    <row r="26" spans="3:20" x14ac:dyDescent="0.3">
      <c r="C26" s="164"/>
      <c r="D26" s="165"/>
      <c r="E26" s="166"/>
      <c r="F26" s="23" t="s">
        <v>17</v>
      </c>
      <c r="O26" s="24"/>
      <c r="P26" s="24"/>
      <c r="Q26" s="24"/>
      <c r="R26" s="24"/>
      <c r="S26" s="24"/>
      <c r="T26" s="25"/>
    </row>
    <row r="27" spans="3:20" x14ac:dyDescent="0.3">
      <c r="C27" s="164"/>
      <c r="D27" s="165"/>
      <c r="E27" s="166"/>
      <c r="F27" s="26" t="s">
        <v>18</v>
      </c>
      <c r="G27" s="27"/>
      <c r="H27" s="27"/>
      <c r="I27" s="27"/>
      <c r="J27" s="27"/>
      <c r="K27" s="27"/>
      <c r="L27" s="27"/>
      <c r="M27" s="27"/>
      <c r="N27" s="28"/>
      <c r="O27" s="26" t="s">
        <v>19</v>
      </c>
      <c r="P27" s="27"/>
      <c r="Q27" s="27"/>
      <c r="R27" s="27"/>
      <c r="S27" s="27"/>
      <c r="T27" s="29"/>
    </row>
    <row r="28" spans="3:20" ht="19.149999999999999" customHeight="1" x14ac:dyDescent="0.3">
      <c r="C28" s="164"/>
      <c r="D28" s="165"/>
      <c r="E28" s="166"/>
      <c r="F28" s="150"/>
      <c r="G28" s="150"/>
      <c r="H28" s="150"/>
      <c r="I28" s="150"/>
      <c r="J28" s="150"/>
      <c r="K28" s="150"/>
      <c r="L28" s="150"/>
      <c r="M28" s="150"/>
      <c r="N28" s="151"/>
      <c r="O28" s="152"/>
      <c r="P28" s="150"/>
      <c r="Q28" s="150"/>
      <c r="R28" s="150"/>
      <c r="S28" s="150"/>
      <c r="T28" s="153"/>
    </row>
    <row r="29" spans="3:20" x14ac:dyDescent="0.3">
      <c r="C29" s="164"/>
      <c r="D29" s="165"/>
      <c r="E29" s="166"/>
      <c r="F29" s="26" t="s">
        <v>20</v>
      </c>
      <c r="G29" s="27"/>
      <c r="H29" s="27"/>
      <c r="I29" s="27"/>
      <c r="J29" s="27"/>
      <c r="K29" s="27"/>
      <c r="L29" s="27"/>
      <c r="M29" s="27"/>
      <c r="N29" s="28"/>
      <c r="O29" s="30" t="s">
        <v>21</v>
      </c>
      <c r="P29" s="26" t="s">
        <v>22</v>
      </c>
      <c r="Q29" s="27"/>
      <c r="R29" s="27"/>
      <c r="S29" s="27"/>
      <c r="T29" s="29"/>
    </row>
    <row r="30" spans="3:20" ht="19.899999999999999" customHeight="1" x14ac:dyDescent="0.3">
      <c r="C30" s="164"/>
      <c r="D30" s="165"/>
      <c r="E30" s="166"/>
      <c r="F30" s="150"/>
      <c r="G30" s="150"/>
      <c r="H30" s="150"/>
      <c r="I30" s="150"/>
      <c r="J30" s="150"/>
      <c r="K30" s="150"/>
      <c r="L30" s="150"/>
      <c r="M30" s="150"/>
      <c r="N30" s="151"/>
      <c r="O30" s="67"/>
      <c r="P30" s="152"/>
      <c r="Q30" s="150"/>
      <c r="R30" s="150"/>
      <c r="S30" s="150"/>
      <c r="T30" s="153"/>
    </row>
    <row r="31" spans="3:20" x14ac:dyDescent="0.3">
      <c r="C31" s="164"/>
      <c r="D31" s="165"/>
      <c r="E31" s="166"/>
      <c r="F31" s="19" t="s">
        <v>23</v>
      </c>
      <c r="G31" s="31"/>
      <c r="I31" s="33"/>
      <c r="J31" s="52" t="s">
        <v>24</v>
      </c>
      <c r="K31" s="24"/>
      <c r="L31" s="24"/>
      <c r="M31" s="24"/>
      <c r="N31" s="33"/>
      <c r="O31" s="32" t="s">
        <v>25</v>
      </c>
      <c r="P31" s="33"/>
      <c r="Q31" s="32" t="s">
        <v>26</v>
      </c>
      <c r="R31" s="33"/>
      <c r="S31" s="32" t="s">
        <v>27</v>
      </c>
      <c r="T31" s="25"/>
    </row>
    <row r="32" spans="3:20" ht="19.899999999999999" customHeight="1" x14ac:dyDescent="0.3">
      <c r="C32" s="164"/>
      <c r="D32" s="165"/>
      <c r="E32" s="166"/>
      <c r="F32" s="171"/>
      <c r="G32" s="150"/>
      <c r="H32" s="150"/>
      <c r="I32" s="151"/>
      <c r="J32" s="152"/>
      <c r="K32" s="150"/>
      <c r="L32" s="150"/>
      <c r="M32" s="150"/>
      <c r="N32" s="151"/>
      <c r="O32" s="152"/>
      <c r="P32" s="151"/>
      <c r="Q32" s="152"/>
      <c r="R32" s="151"/>
      <c r="S32" s="152"/>
      <c r="T32" s="153"/>
    </row>
    <row r="33" spans="3:20" x14ac:dyDescent="0.3">
      <c r="C33" s="164"/>
      <c r="D33" s="165"/>
      <c r="E33" s="166"/>
      <c r="F33" s="53" t="s">
        <v>28</v>
      </c>
      <c r="G33" s="24"/>
      <c r="H33" s="33"/>
      <c r="I33" s="52" t="s">
        <v>29</v>
      </c>
      <c r="J33" s="24"/>
      <c r="K33" s="33"/>
      <c r="L33" s="52" t="s">
        <v>30</v>
      </c>
      <c r="M33" s="36"/>
      <c r="N33" s="36"/>
      <c r="O33" s="37"/>
      <c r="P33" s="32" t="s">
        <v>31</v>
      </c>
      <c r="Q33" s="24"/>
      <c r="R33" s="24"/>
      <c r="S33" s="24"/>
      <c r="T33" s="25"/>
    </row>
    <row r="34" spans="3:20" ht="19.899999999999999" customHeight="1" x14ac:dyDescent="0.3">
      <c r="C34" s="167"/>
      <c r="D34" s="168"/>
      <c r="E34" s="169"/>
      <c r="F34" s="170"/>
      <c r="G34" s="155"/>
      <c r="H34" s="156"/>
      <c r="I34" s="154"/>
      <c r="J34" s="155"/>
      <c r="K34" s="156"/>
      <c r="L34" s="154"/>
      <c r="M34" s="155"/>
      <c r="N34" s="155"/>
      <c r="O34" s="156"/>
      <c r="P34" s="198"/>
      <c r="Q34" s="155"/>
      <c r="R34" s="155"/>
      <c r="S34" s="155"/>
      <c r="T34" s="199"/>
    </row>
    <row r="35" spans="3:20" ht="5.9" customHeight="1" x14ac:dyDescent="0.3"/>
    <row r="36" spans="3:20" x14ac:dyDescent="0.3">
      <c r="C36" s="161" t="s">
        <v>32</v>
      </c>
      <c r="D36" s="162"/>
      <c r="E36" s="163"/>
      <c r="F36" s="46" t="s">
        <v>15</v>
      </c>
      <c r="G36" s="2"/>
      <c r="H36" s="2"/>
      <c r="I36" s="2"/>
      <c r="J36" s="45"/>
      <c r="K36" s="46" t="s">
        <v>16</v>
      </c>
      <c r="L36" s="46"/>
      <c r="M36" s="46"/>
      <c r="N36" s="2"/>
      <c r="O36" s="45"/>
      <c r="P36" s="46" t="s">
        <v>9</v>
      </c>
      <c r="Q36" s="2"/>
      <c r="R36" s="2"/>
      <c r="S36" s="2"/>
      <c r="T36" s="15"/>
    </row>
    <row r="37" spans="3:20" ht="19.899999999999999" customHeight="1" x14ac:dyDescent="0.3">
      <c r="C37" s="164"/>
      <c r="D37" s="165"/>
      <c r="E37" s="166"/>
      <c r="F37" s="150"/>
      <c r="G37" s="150"/>
      <c r="H37" s="150"/>
      <c r="I37" s="150"/>
      <c r="J37" s="151"/>
      <c r="K37" s="152"/>
      <c r="L37" s="150"/>
      <c r="M37" s="150"/>
      <c r="N37" s="150"/>
      <c r="O37" s="151"/>
      <c r="P37" s="152"/>
      <c r="Q37" s="150"/>
      <c r="R37" s="150"/>
      <c r="S37" s="150"/>
      <c r="T37" s="153"/>
    </row>
    <row r="38" spans="3:20" x14ac:dyDescent="0.3">
      <c r="C38" s="164"/>
      <c r="D38" s="165"/>
      <c r="E38" s="166"/>
      <c r="F38" s="26" t="s">
        <v>20</v>
      </c>
      <c r="G38" s="27"/>
      <c r="H38" s="27"/>
      <c r="I38" s="27"/>
      <c r="J38" s="27"/>
      <c r="K38" s="27"/>
      <c r="L38" s="27"/>
      <c r="M38" s="27"/>
      <c r="N38" s="28"/>
      <c r="O38" s="30" t="s">
        <v>21</v>
      </c>
      <c r="P38" s="26" t="s">
        <v>22</v>
      </c>
      <c r="Q38" s="27"/>
      <c r="R38" s="27"/>
      <c r="S38" s="27"/>
      <c r="T38" s="29"/>
    </row>
    <row r="39" spans="3:20" ht="19.899999999999999" customHeight="1" x14ac:dyDescent="0.3">
      <c r="C39" s="164"/>
      <c r="D39" s="165"/>
      <c r="E39" s="166"/>
      <c r="F39" s="150"/>
      <c r="G39" s="150"/>
      <c r="H39" s="150"/>
      <c r="I39" s="150"/>
      <c r="J39" s="150"/>
      <c r="K39" s="150"/>
      <c r="L39" s="150"/>
      <c r="M39" s="150"/>
      <c r="N39" s="151"/>
      <c r="O39" s="68"/>
      <c r="P39" s="152"/>
      <c r="Q39" s="150"/>
      <c r="R39" s="150"/>
      <c r="S39" s="150"/>
      <c r="T39" s="153"/>
    </row>
    <row r="40" spans="3:20" x14ac:dyDescent="0.3">
      <c r="C40" s="164"/>
      <c r="D40" s="165"/>
      <c r="E40" s="166"/>
      <c r="F40" s="19" t="s">
        <v>23</v>
      </c>
      <c r="G40" s="31"/>
      <c r="I40" s="33"/>
      <c r="J40" s="52" t="s">
        <v>24</v>
      </c>
      <c r="K40" s="24"/>
      <c r="L40" s="24"/>
      <c r="M40" s="24"/>
      <c r="N40" s="33"/>
      <c r="O40" s="32" t="s">
        <v>33</v>
      </c>
      <c r="P40" s="33"/>
      <c r="Q40" s="32" t="s">
        <v>26</v>
      </c>
      <c r="R40" s="33"/>
      <c r="S40" s="32"/>
      <c r="T40" s="29"/>
    </row>
    <row r="41" spans="3:20" ht="19.899999999999999" customHeight="1" x14ac:dyDescent="0.3">
      <c r="C41" s="164"/>
      <c r="D41" s="165"/>
      <c r="E41" s="166"/>
      <c r="F41" s="176"/>
      <c r="G41" s="176"/>
      <c r="H41" s="176"/>
      <c r="I41" s="175"/>
      <c r="J41" s="174"/>
      <c r="K41" s="176"/>
      <c r="L41" s="176"/>
      <c r="M41" s="176"/>
      <c r="N41" s="175"/>
      <c r="O41" s="152"/>
      <c r="P41" s="151"/>
      <c r="Q41" s="152"/>
      <c r="R41" s="151"/>
      <c r="S41" s="78"/>
      <c r="T41" s="79"/>
    </row>
    <row r="42" spans="3:20" x14ac:dyDescent="0.3">
      <c r="C42" s="164"/>
      <c r="D42" s="165"/>
      <c r="E42" s="166"/>
      <c r="F42" s="53" t="s">
        <v>28</v>
      </c>
      <c r="G42" s="24"/>
      <c r="H42" s="33"/>
      <c r="I42" s="52" t="s">
        <v>29</v>
      </c>
      <c r="J42" s="24"/>
      <c r="K42" s="33"/>
      <c r="L42" s="52" t="s">
        <v>30</v>
      </c>
      <c r="M42" s="36"/>
      <c r="N42" s="36"/>
      <c r="O42" s="37"/>
      <c r="P42" s="32" t="s">
        <v>31</v>
      </c>
      <c r="Q42" s="24"/>
      <c r="R42" s="24"/>
      <c r="S42" s="24"/>
      <c r="T42" s="25"/>
    </row>
    <row r="43" spans="3:20" ht="19.899999999999999" customHeight="1" x14ac:dyDescent="0.3">
      <c r="C43" s="167"/>
      <c r="D43" s="168"/>
      <c r="E43" s="169"/>
      <c r="F43" s="170"/>
      <c r="G43" s="155"/>
      <c r="H43" s="156"/>
      <c r="I43" s="154"/>
      <c r="J43" s="155"/>
      <c r="K43" s="156"/>
      <c r="L43" s="154"/>
      <c r="M43" s="155"/>
      <c r="N43" s="155"/>
      <c r="O43" s="156"/>
      <c r="P43" s="198"/>
      <c r="Q43" s="155"/>
      <c r="R43" s="155"/>
      <c r="S43" s="155"/>
      <c r="T43" s="199"/>
    </row>
    <row r="44" spans="3:20" ht="5.9" customHeight="1" x14ac:dyDescent="0.3"/>
    <row r="45" spans="3:20" x14ac:dyDescent="0.3">
      <c r="C45" s="161" t="s">
        <v>34</v>
      </c>
      <c r="D45" s="162"/>
      <c r="E45" s="163"/>
      <c r="F45" s="46" t="s">
        <v>15</v>
      </c>
      <c r="G45" s="2"/>
      <c r="H45" s="2"/>
      <c r="I45" s="2"/>
      <c r="J45" s="45"/>
      <c r="K45" s="46" t="s">
        <v>16</v>
      </c>
      <c r="L45" s="46"/>
      <c r="M45" s="46"/>
      <c r="N45" s="2"/>
      <c r="O45" s="45"/>
      <c r="P45" s="46" t="s">
        <v>9</v>
      </c>
      <c r="Q45" s="2"/>
      <c r="R45" s="2"/>
      <c r="S45" s="2"/>
      <c r="T45" s="15"/>
    </row>
    <row r="46" spans="3:20" ht="19.899999999999999" customHeight="1" x14ac:dyDescent="0.3">
      <c r="C46" s="164"/>
      <c r="D46" s="165"/>
      <c r="E46" s="166"/>
      <c r="F46" s="150"/>
      <c r="G46" s="150"/>
      <c r="H46" s="150"/>
      <c r="I46" s="150"/>
      <c r="J46" s="151"/>
      <c r="K46" s="152"/>
      <c r="L46" s="150"/>
      <c r="M46" s="150"/>
      <c r="N46" s="150"/>
      <c r="O46" s="151"/>
      <c r="P46" s="152"/>
      <c r="Q46" s="150"/>
      <c r="R46" s="150"/>
      <c r="S46" s="150"/>
      <c r="T46" s="153"/>
    </row>
    <row r="47" spans="3:20" x14ac:dyDescent="0.3">
      <c r="C47" s="164"/>
      <c r="D47" s="165"/>
      <c r="E47" s="166"/>
      <c r="F47" s="26" t="s">
        <v>20</v>
      </c>
      <c r="G47" s="27"/>
      <c r="H47" s="27"/>
      <c r="I47" s="27"/>
      <c r="J47" s="27"/>
      <c r="K47" s="27"/>
      <c r="L47" s="27"/>
      <c r="M47" s="27"/>
      <c r="N47" s="28"/>
      <c r="O47" s="30" t="s">
        <v>21</v>
      </c>
      <c r="P47" s="26" t="s">
        <v>22</v>
      </c>
      <c r="Q47" s="27"/>
      <c r="R47" s="27"/>
      <c r="S47" s="27"/>
      <c r="T47" s="29"/>
    </row>
    <row r="48" spans="3:20" ht="19.899999999999999" customHeight="1" x14ac:dyDescent="0.3">
      <c r="C48" s="164"/>
      <c r="D48" s="165"/>
      <c r="E48" s="166"/>
      <c r="F48" s="150"/>
      <c r="G48" s="150"/>
      <c r="H48" s="150"/>
      <c r="I48" s="150"/>
      <c r="J48" s="150"/>
      <c r="K48" s="150"/>
      <c r="L48" s="150"/>
      <c r="M48" s="150"/>
      <c r="N48" s="151"/>
      <c r="O48" s="68"/>
      <c r="P48" s="152"/>
      <c r="Q48" s="150"/>
      <c r="R48" s="150"/>
      <c r="S48" s="150"/>
      <c r="T48" s="153"/>
    </row>
    <row r="49" spans="3:20" x14ac:dyDescent="0.3">
      <c r="C49" s="164"/>
      <c r="D49" s="165"/>
      <c r="E49" s="166"/>
      <c r="F49" s="19" t="s">
        <v>23</v>
      </c>
      <c r="G49" s="31"/>
      <c r="I49" s="33"/>
      <c r="J49" s="52" t="s">
        <v>24</v>
      </c>
      <c r="K49" s="24"/>
      <c r="L49" s="24"/>
      <c r="M49" s="24"/>
      <c r="N49" s="33"/>
      <c r="O49" s="32" t="s">
        <v>33</v>
      </c>
      <c r="P49" s="33"/>
      <c r="Q49" s="32" t="s">
        <v>26</v>
      </c>
      <c r="R49" s="33"/>
      <c r="S49" s="32"/>
      <c r="T49" s="25"/>
    </row>
    <row r="50" spans="3:20" ht="19.899999999999999" customHeight="1" x14ac:dyDescent="0.3">
      <c r="C50" s="164"/>
      <c r="D50" s="165"/>
      <c r="E50" s="166"/>
      <c r="F50" s="176"/>
      <c r="G50" s="176"/>
      <c r="H50" s="176"/>
      <c r="I50" s="175"/>
      <c r="J50" s="174"/>
      <c r="K50" s="176"/>
      <c r="L50" s="176"/>
      <c r="M50" s="176"/>
      <c r="N50" s="175"/>
      <c r="O50" s="222"/>
      <c r="P50" s="223"/>
      <c r="Q50" s="174"/>
      <c r="R50" s="175"/>
      <c r="S50" s="89"/>
      <c r="T50" s="90"/>
    </row>
    <row r="51" spans="3:20" x14ac:dyDescent="0.3">
      <c r="C51" s="164"/>
      <c r="D51" s="165"/>
      <c r="E51" s="166"/>
      <c r="F51" s="53" t="s">
        <v>28</v>
      </c>
      <c r="G51" s="24"/>
      <c r="H51" s="33"/>
      <c r="I51" s="52" t="s">
        <v>29</v>
      </c>
      <c r="J51" s="24"/>
      <c r="K51" s="33"/>
      <c r="L51" s="52" t="s">
        <v>30</v>
      </c>
      <c r="M51" s="36"/>
      <c r="N51" s="36"/>
      <c r="O51" s="37"/>
      <c r="P51" s="32" t="s">
        <v>31</v>
      </c>
      <c r="Q51" s="24"/>
      <c r="R51" s="24"/>
      <c r="S51" s="24"/>
      <c r="T51" s="25"/>
    </row>
    <row r="52" spans="3:20" ht="19.899999999999999" customHeight="1" x14ac:dyDescent="0.35">
      <c r="C52" s="167"/>
      <c r="D52" s="168"/>
      <c r="E52" s="169"/>
      <c r="F52" s="216"/>
      <c r="G52" s="179"/>
      <c r="H52" s="217"/>
      <c r="I52" s="218"/>
      <c r="J52" s="179"/>
      <c r="K52" s="217"/>
      <c r="L52" s="218"/>
      <c r="M52" s="179"/>
      <c r="N52" s="179"/>
      <c r="O52" s="217"/>
      <c r="P52" s="178"/>
      <c r="Q52" s="179"/>
      <c r="R52" s="179"/>
      <c r="S52" s="179"/>
      <c r="T52" s="180"/>
    </row>
    <row r="53" spans="3:20" ht="5.9" customHeight="1" x14ac:dyDescent="0.3"/>
    <row r="54" spans="3:20" ht="22.9" customHeight="1" x14ac:dyDescent="0.3">
      <c r="C54" s="177" t="s">
        <v>35</v>
      </c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</row>
    <row r="55" spans="3:20" ht="5.9" customHeight="1" x14ac:dyDescent="0.3"/>
    <row r="56" spans="3:20" ht="17.25" customHeight="1" x14ac:dyDescent="0.3">
      <c r="C56" s="44" t="s">
        <v>36</v>
      </c>
      <c r="D56" s="47"/>
      <c r="E56" s="47"/>
      <c r="F56" s="47"/>
      <c r="G56" s="48"/>
      <c r="H56" s="50" t="s">
        <v>37</v>
      </c>
      <c r="I56" s="54"/>
      <c r="J56" s="54"/>
      <c r="K56" s="49"/>
      <c r="L56" s="50" t="s">
        <v>38</v>
      </c>
      <c r="M56" s="54"/>
      <c r="N56" s="54"/>
      <c r="O56" s="49"/>
      <c r="P56" s="50" t="s">
        <v>39</v>
      </c>
      <c r="Q56" s="49"/>
      <c r="R56" s="55" t="s">
        <v>40</v>
      </c>
      <c r="S56" s="50" t="s">
        <v>41</v>
      </c>
      <c r="T56" s="15"/>
    </row>
    <row r="57" spans="3:20" ht="19.899999999999999" customHeight="1" x14ac:dyDescent="0.3">
      <c r="C57" s="171"/>
      <c r="D57" s="150"/>
      <c r="E57" s="150"/>
      <c r="F57" s="150"/>
      <c r="G57" s="151"/>
      <c r="H57" s="152"/>
      <c r="I57" s="150"/>
      <c r="J57" s="150"/>
      <c r="K57" s="151"/>
      <c r="L57" s="152"/>
      <c r="M57" s="150"/>
      <c r="N57" s="150"/>
      <c r="O57" s="151"/>
      <c r="P57" s="172"/>
      <c r="Q57" s="173"/>
      <c r="R57" s="56"/>
      <c r="S57" s="193" t="str">
        <f>IF(AND(P57=0),"",IF(AND(datos!D1=10,datos!H1=TRUE),P57*1.4,IF(AND(datos!H1=TRUE),P57*1.7,P57)))</f>
        <v/>
      </c>
      <c r="T57" s="194"/>
    </row>
    <row r="58" spans="3:20" ht="15" customHeight="1" x14ac:dyDescent="0.3">
      <c r="C58" s="57" t="s">
        <v>42</v>
      </c>
      <c r="D58" s="24"/>
      <c r="E58" s="24"/>
      <c r="F58" s="24"/>
      <c r="G58" s="33"/>
      <c r="H58" s="21" t="s">
        <v>43</v>
      </c>
      <c r="K58" s="33"/>
      <c r="L58" s="195" t="s">
        <v>44</v>
      </c>
      <c r="M58" s="197"/>
      <c r="N58" s="197"/>
      <c r="O58" s="196"/>
      <c r="P58" s="195" t="s">
        <v>45</v>
      </c>
      <c r="Q58" s="196"/>
      <c r="R58" s="142" t="s">
        <v>46</v>
      </c>
      <c r="S58" s="142"/>
      <c r="T58" s="25"/>
    </row>
    <row r="59" spans="3:20" ht="19.899999999999999" customHeight="1" x14ac:dyDescent="0.3">
      <c r="C59" s="171"/>
      <c r="D59" s="150"/>
      <c r="E59" s="150"/>
      <c r="F59" s="150"/>
      <c r="G59" s="151"/>
      <c r="H59" s="152"/>
      <c r="I59" s="150"/>
      <c r="J59" s="150"/>
      <c r="K59" s="151"/>
      <c r="L59" s="152"/>
      <c r="M59" s="150"/>
      <c r="N59" s="150"/>
      <c r="O59" s="151"/>
      <c r="P59" s="225"/>
      <c r="Q59" s="226"/>
      <c r="R59" s="241"/>
      <c r="S59" s="242"/>
      <c r="T59" s="243"/>
    </row>
    <row r="60" spans="3:20" ht="15" customHeight="1" x14ac:dyDescent="0.3">
      <c r="C60" s="21" t="s">
        <v>47</v>
      </c>
      <c r="D60" s="24"/>
      <c r="E60" s="24"/>
      <c r="F60" s="24"/>
      <c r="G60" s="33"/>
      <c r="H60" s="21"/>
      <c r="K60" s="33"/>
      <c r="L60" s="187" t="s">
        <v>48</v>
      </c>
      <c r="M60" s="188"/>
      <c r="N60" s="188"/>
      <c r="O60" s="188"/>
      <c r="P60" s="188"/>
      <c r="Q60" s="188"/>
      <c r="R60" s="188"/>
      <c r="S60" s="188"/>
      <c r="T60" s="189"/>
    </row>
    <row r="61" spans="3:20" ht="19.899999999999999" customHeight="1" x14ac:dyDescent="0.3">
      <c r="C61" s="238"/>
      <c r="D61" s="239"/>
      <c r="E61" s="239"/>
      <c r="F61" s="239"/>
      <c r="G61" s="239"/>
      <c r="H61" s="239"/>
      <c r="I61" s="239"/>
      <c r="J61" s="239"/>
      <c r="K61" s="240"/>
      <c r="L61" s="190"/>
      <c r="M61" s="191"/>
      <c r="N61" s="191"/>
      <c r="O61" s="191"/>
      <c r="P61" s="191"/>
      <c r="Q61" s="191"/>
      <c r="R61" s="191"/>
      <c r="S61" s="191"/>
      <c r="T61" s="192"/>
    </row>
    <row r="62" spans="3:20" ht="5.9" customHeight="1" x14ac:dyDescent="0.3"/>
    <row r="63" spans="3:20" x14ac:dyDescent="0.3">
      <c r="C63" s="44" t="s">
        <v>49</v>
      </c>
      <c r="D63" s="46"/>
      <c r="E63" s="46"/>
      <c r="F63" s="46"/>
      <c r="G63" s="46"/>
      <c r="H63" s="2"/>
      <c r="I63" s="2"/>
      <c r="J63" s="2"/>
      <c r="K63" s="2"/>
      <c r="L63" s="45"/>
      <c r="M63" s="46" t="s">
        <v>50</v>
      </c>
      <c r="N63" s="2"/>
      <c r="O63" s="2"/>
      <c r="P63" s="2"/>
      <c r="Q63" s="2"/>
      <c r="R63" s="2"/>
      <c r="S63" s="2"/>
      <c r="T63" s="15"/>
    </row>
    <row r="64" spans="3:20" ht="21" customHeight="1" x14ac:dyDescent="0.3">
      <c r="C64" s="231" t="str">
        <f>IF(F37=0,"",CONCATENATE(P37,datos!J1,F37,datos!J1,K37))</f>
        <v/>
      </c>
      <c r="D64" s="232"/>
      <c r="E64" s="232"/>
      <c r="F64" s="232"/>
      <c r="G64" s="232"/>
      <c r="H64" s="232"/>
      <c r="I64" s="232"/>
      <c r="J64" s="232"/>
      <c r="K64" s="232"/>
      <c r="L64" s="233"/>
      <c r="M64" s="249" t="str">
        <f>IF(F46=0,"",(CONCATENATE(P46,datos!J1,F46,datos!J1,K46)))</f>
        <v/>
      </c>
      <c r="N64" s="250"/>
      <c r="O64" s="250"/>
      <c r="P64" s="250"/>
      <c r="Q64" s="250"/>
      <c r="R64" s="250"/>
      <c r="S64" s="250"/>
      <c r="T64" s="251"/>
    </row>
    <row r="65" spans="3:20" ht="5.9" customHeight="1" x14ac:dyDescent="0.3"/>
    <row r="66" spans="3:20" ht="22.9" customHeight="1" x14ac:dyDescent="0.3">
      <c r="C66" s="177" t="s">
        <v>51</v>
      </c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</row>
    <row r="67" spans="3:20" ht="5.9" customHeight="1" x14ac:dyDescent="0.3"/>
    <row r="68" spans="3:20" ht="16.399999999999999" customHeight="1" x14ac:dyDescent="0.3">
      <c r="C68" s="261" t="s">
        <v>51</v>
      </c>
      <c r="D68" s="262"/>
      <c r="E68" s="262"/>
      <c r="F68" s="262"/>
      <c r="G68" s="262"/>
      <c r="H68" s="262"/>
      <c r="I68" s="262"/>
      <c r="J68" s="262"/>
      <c r="K68" s="262"/>
      <c r="L68" s="263"/>
      <c r="M68" s="157" t="s">
        <v>52</v>
      </c>
      <c r="N68" s="158"/>
      <c r="O68" s="158"/>
      <c r="P68" s="158"/>
      <c r="Q68" s="158"/>
      <c r="R68" s="158"/>
      <c r="S68" s="158"/>
      <c r="T68" s="159"/>
    </row>
    <row r="69" spans="3:20" ht="19.899999999999999" customHeight="1" x14ac:dyDescent="0.3">
      <c r="C69" s="3"/>
      <c r="F69" s="59" t="s">
        <v>249</v>
      </c>
      <c r="G69" s="59"/>
      <c r="H69" s="127" t="s">
        <v>53</v>
      </c>
      <c r="L69" s="126"/>
      <c r="M69" s="60"/>
      <c r="O69" s="230" t="s">
        <v>54</v>
      </c>
      <c r="P69" s="230"/>
      <c r="S69" s="115">
        <f>IF(datos!G1=1,datos!E1,IF(datos!G1=2,datos!F1,IF(datos!G1=3,datos!E4,IF(datos!G1=4,datos!F2,IF(datos!G1=5,datos!E2,IF(datos!G1=12,datos!F5,IF(datos!G1=7,datos!E5,IF(datos!G1=8,datos!E3,datos!G3))))))))</f>
        <v>300</v>
      </c>
      <c r="T69" s="16"/>
    </row>
    <row r="70" spans="3:20" ht="19.899999999999999" customHeight="1" x14ac:dyDescent="0.3">
      <c r="C70" s="3"/>
      <c r="F70" s="125"/>
      <c r="H70" s="127"/>
      <c r="L70" s="126"/>
      <c r="M70" s="227"/>
      <c r="N70" s="228"/>
      <c r="O70" s="228"/>
      <c r="P70" s="228"/>
      <c r="S70" s="116" t="str">
        <f>IF(datos!K1=TRUE,datos!K2,"0,00 €")</f>
        <v>0,00 €</v>
      </c>
      <c r="T70" s="16"/>
    </row>
    <row r="71" spans="3:20" ht="19.899999999999999" customHeight="1" thickBot="1" x14ac:dyDescent="0.35">
      <c r="C71" s="3"/>
      <c r="F71" s="125"/>
      <c r="H71" s="127"/>
      <c r="L71" s="126"/>
      <c r="M71" s="60"/>
      <c r="O71" s="237" t="s">
        <v>56</v>
      </c>
      <c r="P71" s="237"/>
      <c r="Q71" s="61"/>
      <c r="R71" s="61"/>
      <c r="S71" s="66">
        <f>S69</f>
        <v>300</v>
      </c>
      <c r="T71" s="16"/>
    </row>
    <row r="72" spans="3:20" ht="19.899999999999999" customHeight="1" thickTop="1" x14ac:dyDescent="0.3">
      <c r="C72" s="62"/>
      <c r="D72" s="58"/>
      <c r="E72" s="58"/>
      <c r="F72" s="125"/>
      <c r="G72" s="58"/>
      <c r="H72" s="127"/>
      <c r="I72" s="58"/>
      <c r="J72" s="58"/>
      <c r="K72" s="58"/>
      <c r="L72" s="126"/>
      <c r="M72" s="42"/>
      <c r="N72" s="58"/>
      <c r="O72" s="58"/>
      <c r="P72" s="58"/>
      <c r="Q72" s="58"/>
      <c r="R72" s="58"/>
      <c r="S72" s="58"/>
      <c r="T72" s="43"/>
    </row>
    <row r="73" spans="3:20" ht="19.899999999999999" customHeight="1" x14ac:dyDescent="0.3">
      <c r="C73" s="269" t="s">
        <v>253</v>
      </c>
      <c r="D73" s="270"/>
      <c r="E73" s="270"/>
      <c r="F73" s="270"/>
      <c r="G73" s="270"/>
      <c r="H73" s="270"/>
      <c r="I73" s="270"/>
      <c r="J73" s="270"/>
      <c r="K73" s="270"/>
      <c r="L73" s="271"/>
      <c r="M73" s="252" t="s">
        <v>58</v>
      </c>
      <c r="N73" s="253"/>
      <c r="O73" s="253"/>
      <c r="P73" s="253"/>
      <c r="Q73" s="253"/>
      <c r="R73" s="253"/>
      <c r="S73" s="253"/>
      <c r="T73" s="254"/>
    </row>
    <row r="74" spans="3:20" ht="20.149999999999999" customHeight="1" x14ac:dyDescent="0.3">
      <c r="C74" s="3"/>
      <c r="D74" s="21" t="s">
        <v>9</v>
      </c>
      <c r="E74" s="21"/>
      <c r="F74" s="21"/>
      <c r="G74" s="244"/>
      <c r="H74" s="244"/>
      <c r="I74" s="244"/>
      <c r="J74" s="244"/>
      <c r="K74" s="244"/>
      <c r="L74" s="63"/>
      <c r="M74" s="60"/>
      <c r="O74" s="255" t="s">
        <v>59</v>
      </c>
      <c r="P74" s="255"/>
      <c r="Q74" s="255"/>
      <c r="R74" s="255"/>
      <c r="S74" s="255"/>
      <c r="T74" s="256"/>
    </row>
    <row r="75" spans="3:20" ht="20.149999999999999" customHeight="1" x14ac:dyDescent="0.3">
      <c r="C75" s="3"/>
      <c r="D75" s="21" t="s">
        <v>25</v>
      </c>
      <c r="E75" s="21"/>
      <c r="F75" s="21"/>
      <c r="G75" s="244"/>
      <c r="H75" s="244"/>
      <c r="I75" s="244"/>
      <c r="J75" s="244"/>
      <c r="K75" s="244"/>
      <c r="L75" s="63"/>
      <c r="M75" s="60"/>
      <c r="O75" s="257" t="s">
        <v>60</v>
      </c>
      <c r="P75" s="258"/>
      <c r="Q75" s="258"/>
      <c r="R75" s="258"/>
      <c r="S75" s="258"/>
      <c r="T75" s="259"/>
    </row>
    <row r="76" spans="3:20" ht="20.149999999999999" customHeight="1" x14ac:dyDescent="0.3">
      <c r="C76" s="3"/>
      <c r="D76" s="21" t="s">
        <v>20</v>
      </c>
      <c r="E76" s="21"/>
      <c r="F76" s="21"/>
      <c r="G76" s="260"/>
      <c r="H76" s="260"/>
      <c r="I76" s="260"/>
      <c r="J76" s="260"/>
      <c r="K76" s="260"/>
      <c r="L76" s="63"/>
      <c r="M76" s="60"/>
      <c r="O76" s="19" t="s">
        <v>61</v>
      </c>
      <c r="P76" s="245" t="str">
        <f>E10</f>
        <v>RACC</v>
      </c>
      <c r="Q76" s="245"/>
      <c r="R76" s="245"/>
      <c r="S76" s="245"/>
      <c r="T76" s="246"/>
    </row>
    <row r="77" spans="3:20" ht="20.149999999999999" customHeight="1" x14ac:dyDescent="0.3">
      <c r="C77" s="3"/>
      <c r="D77" s="21" t="s">
        <v>62</v>
      </c>
      <c r="E77" s="21"/>
      <c r="F77" s="21"/>
      <c r="G77" s="244"/>
      <c r="H77" s="244"/>
      <c r="I77" s="244"/>
      <c r="J77" s="244"/>
      <c r="K77" s="244"/>
      <c r="L77" s="63"/>
      <c r="M77" s="60"/>
      <c r="O77" s="19" t="s">
        <v>63</v>
      </c>
      <c r="P77" s="245" t="str">
        <f>VLOOKUP(ORGANIZADORES!$B$13,ORGANIZADORES!$A$3:$P$12,14,FALSE)</f>
        <v>Banc Sabadell</v>
      </c>
      <c r="Q77" s="245" t="str">
        <f>VLOOKUP(ORGANIZADORES!$B$13,ORGANIZADORES!$A$3:$P$12,4,FALSE)</f>
        <v>RACC</v>
      </c>
      <c r="R77" s="245" t="str">
        <f>VLOOKUP(ORGANIZADORES!$B$13,ORGANIZADORES!$A$3:$P$12,4,FALSE)</f>
        <v>RACC</v>
      </c>
      <c r="S77" s="245" t="str">
        <f>VLOOKUP(ORGANIZADORES!$B$13,ORGANIZADORES!$A$3:$P$12,4,FALSE)</f>
        <v>RACC</v>
      </c>
      <c r="T77" s="246" t="str">
        <f>VLOOKUP(ORGANIZADORES!$B$13,ORGANIZADORES!$A$3:$P$12,4,FALSE)</f>
        <v>RACC</v>
      </c>
    </row>
    <row r="78" spans="3:20" ht="20.149999999999999" customHeight="1" x14ac:dyDescent="0.3">
      <c r="C78" s="3"/>
      <c r="D78" s="21" t="s">
        <v>64</v>
      </c>
      <c r="E78" s="21"/>
      <c r="F78" s="21"/>
      <c r="G78" s="122"/>
      <c r="H78" s="123" t="s">
        <v>23</v>
      </c>
      <c r="I78" s="123"/>
      <c r="J78" s="244"/>
      <c r="K78" s="244"/>
      <c r="L78" s="63"/>
      <c r="M78" s="60"/>
      <c r="O78" s="19" t="s">
        <v>65</v>
      </c>
      <c r="P78" s="247" t="str">
        <f>VLOOKUP(ORGANIZADORES!$B$13,ORGANIZADORES!$A$3:$P$12,15,FALSE)</f>
        <v>ES03 0081 0105 1200 0101 4203</v>
      </c>
      <c r="Q78" s="247" t="str">
        <f>VLOOKUP(ORGANIZADORES!$B$13,ORGANIZADORES!$A$3:$P$12,4,FALSE)</f>
        <v>RACC</v>
      </c>
      <c r="R78" s="247" t="str">
        <f>VLOOKUP(ORGANIZADORES!$B$13,ORGANIZADORES!$A$3:$P$12,4,FALSE)</f>
        <v>RACC</v>
      </c>
      <c r="S78" s="247" t="str">
        <f>VLOOKUP(ORGANIZADORES!$B$13,ORGANIZADORES!$A$3:$P$12,4,FALSE)</f>
        <v>RACC</v>
      </c>
      <c r="T78" s="248" t="str">
        <f>VLOOKUP(ORGANIZADORES!$B$13,ORGANIZADORES!$A$3:$P$12,4,FALSE)</f>
        <v>RACC</v>
      </c>
    </row>
    <row r="79" spans="3:20" ht="5.9" customHeight="1" x14ac:dyDescent="0.3">
      <c r="C79" s="5"/>
      <c r="D79" s="6"/>
      <c r="E79" s="6"/>
      <c r="F79" s="6"/>
      <c r="G79" s="6"/>
      <c r="H79" s="6"/>
      <c r="I79" s="6"/>
      <c r="J79" s="6"/>
      <c r="K79" s="6"/>
      <c r="L79" s="64"/>
      <c r="M79" s="65"/>
      <c r="N79" s="6"/>
      <c r="O79" s="6"/>
      <c r="P79" s="6"/>
      <c r="Q79" s="6"/>
      <c r="R79" s="6"/>
      <c r="S79" s="6"/>
      <c r="T79" s="17"/>
    </row>
    <row r="80" spans="3:20" ht="5.9" customHeight="1" x14ac:dyDescent="0.3"/>
    <row r="81" spans="3:20" x14ac:dyDescent="0.3">
      <c r="C81" s="14"/>
      <c r="D81" s="46" t="s">
        <v>66</v>
      </c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15"/>
    </row>
    <row r="82" spans="3:20" x14ac:dyDescent="0.3">
      <c r="C82" s="272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4"/>
    </row>
    <row r="83" spans="3:20" x14ac:dyDescent="0.3">
      <c r="C83" s="275"/>
      <c r="D83" s="276"/>
      <c r="E83" s="276"/>
      <c r="F83" s="276"/>
      <c r="G83" s="276"/>
      <c r="H83" s="276"/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7"/>
    </row>
    <row r="84" spans="3:20" x14ac:dyDescent="0.3">
      <c r="C84" s="281" t="s">
        <v>252</v>
      </c>
      <c r="D84" s="279"/>
      <c r="E84" s="279"/>
      <c r="F84" s="279"/>
      <c r="G84" s="279"/>
      <c r="H84" s="279"/>
      <c r="I84" s="279"/>
      <c r="J84" s="279"/>
      <c r="K84" s="279"/>
      <c r="L84" s="279"/>
      <c r="M84" s="279"/>
      <c r="N84" s="279"/>
      <c r="O84" s="279"/>
      <c r="P84" s="279"/>
      <c r="Q84" s="279"/>
      <c r="R84" s="279"/>
      <c r="S84" s="279"/>
      <c r="T84" s="279"/>
    </row>
    <row r="85" spans="3:20" x14ac:dyDescent="0.3">
      <c r="C85" s="280"/>
      <c r="D85" s="280"/>
      <c r="E85" s="280"/>
      <c r="F85" s="280"/>
      <c r="G85" s="280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0"/>
      <c r="S85" s="280"/>
      <c r="T85" s="280"/>
    </row>
    <row r="86" spans="3:20" ht="4.9000000000000004" customHeight="1" x14ac:dyDescent="0.3">
      <c r="C86" s="278"/>
      <c r="D86" s="278"/>
      <c r="E86" s="278"/>
      <c r="F86" s="278"/>
      <c r="G86" s="278"/>
      <c r="H86" s="278"/>
      <c r="I86" s="278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</row>
    <row r="87" spans="3:20" ht="17.5" x14ac:dyDescent="0.3">
      <c r="C87" s="177" t="s">
        <v>67</v>
      </c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</row>
    <row r="88" spans="3:20" ht="4.9000000000000004" customHeight="1" x14ac:dyDescent="0.3"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</row>
    <row r="89" spans="3:20" ht="4.9000000000000004" customHeight="1" x14ac:dyDescent="0.3">
      <c r="C89" s="14"/>
      <c r="D89" s="2"/>
      <c r="E89" s="2"/>
      <c r="F89" s="2"/>
      <c r="G89" s="2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6"/>
    </row>
    <row r="90" spans="3:20" ht="14.25" customHeight="1" x14ac:dyDescent="0.3">
      <c r="C90" s="3"/>
      <c r="D90" s="148" t="s">
        <v>68</v>
      </c>
      <c r="E90" s="148"/>
      <c r="F90" s="148"/>
      <c r="G90" s="148"/>
      <c r="H90" s="149" t="str">
        <f>C64</f>
        <v/>
      </c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6"/>
    </row>
    <row r="91" spans="3:20" ht="6" customHeight="1" x14ac:dyDescent="0.3">
      <c r="C91" s="3"/>
      <c r="T91" s="16"/>
    </row>
    <row r="92" spans="3:20" x14ac:dyDescent="0.3">
      <c r="C92" s="3"/>
      <c r="D92" s="148" t="s">
        <v>69</v>
      </c>
      <c r="E92" s="148"/>
      <c r="F92" s="148"/>
      <c r="G92" s="148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16"/>
    </row>
    <row r="93" spans="3:20" x14ac:dyDescent="0.3">
      <c r="C93" s="3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16"/>
    </row>
    <row r="94" spans="3:20" x14ac:dyDescent="0.3">
      <c r="C94" s="3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16"/>
    </row>
    <row r="95" spans="3:20" x14ac:dyDescent="0.3">
      <c r="C95" s="3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16"/>
    </row>
    <row r="96" spans="3:20" ht="6" customHeight="1" x14ac:dyDescent="0.3">
      <c r="C96" s="3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16"/>
    </row>
    <row r="97" spans="3:33" ht="6" customHeight="1" x14ac:dyDescent="0.3">
      <c r="C97" s="3"/>
      <c r="T97" s="16"/>
    </row>
    <row r="98" spans="3:33" x14ac:dyDescent="0.3">
      <c r="C98" s="3"/>
      <c r="D98" s="148" t="s">
        <v>70</v>
      </c>
      <c r="E98" s="148"/>
      <c r="F98" s="148"/>
      <c r="G98" s="148"/>
      <c r="H98" s="149" t="str">
        <f>M64</f>
        <v/>
      </c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6"/>
    </row>
    <row r="99" spans="3:33" ht="6.75" customHeight="1" x14ac:dyDescent="0.3">
      <c r="C99" s="3"/>
      <c r="T99" s="16"/>
    </row>
    <row r="100" spans="3:33" x14ac:dyDescent="0.3">
      <c r="C100" s="3"/>
      <c r="D100" s="148" t="s">
        <v>69</v>
      </c>
      <c r="E100" s="148"/>
      <c r="F100" s="148"/>
      <c r="G100" s="148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16"/>
    </row>
    <row r="101" spans="3:33" x14ac:dyDescent="0.3">
      <c r="C101" s="3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16"/>
    </row>
    <row r="102" spans="3:33" x14ac:dyDescent="0.3">
      <c r="C102" s="3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16"/>
    </row>
    <row r="103" spans="3:33" x14ac:dyDescent="0.3">
      <c r="C103" s="3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16"/>
    </row>
    <row r="104" spans="3:33" ht="6" customHeight="1" x14ac:dyDescent="0.3">
      <c r="C104" s="3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16"/>
    </row>
    <row r="105" spans="3:33" ht="18.399999999999999" customHeight="1" x14ac:dyDescent="0.3">
      <c r="C105" s="236" t="str">
        <f>"Pel fet de sol·licitar la inscripció en el " &amp; M6 &amp; ", el competidor, pilot / participant i tots els membres de l'equip, declaren haver llegit, entendre i conèixer el Reglament Particular i tota la normativa aplicable a aquesta competició, a la que es sotmeten sense manifestar cap reserva."</f>
        <v>Pel fet de sol·licitar la inscripció en el 60 RallyRACC Catalunya - Costa Daurada Regularitat, el competidor, pilot / participant i tots els membres de l'equip, declaren haver llegit, entendre i conèixer el Reglament Particular i tota la normativa aplicable a aquesta competició, a la que es sotmeten sense manifestar cap reserva.</v>
      </c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113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</row>
    <row r="106" spans="3:33" ht="19.149999999999999" customHeight="1" x14ac:dyDescent="0.3"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113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</row>
    <row r="107" spans="3:33" ht="14.65" customHeight="1" x14ac:dyDescent="0.3">
      <c r="C107" s="235" t="s">
        <v>71</v>
      </c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113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</row>
    <row r="108" spans="3:33" x14ac:dyDescent="0.3"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113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</row>
    <row r="109" spans="3:33" x14ac:dyDescent="0.3"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113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</row>
    <row r="110" spans="3:33" x14ac:dyDescent="0.3"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113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</row>
    <row r="111" spans="3:33" x14ac:dyDescent="0.3">
      <c r="C111" s="235" t="s">
        <v>251</v>
      </c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113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</row>
    <row r="112" spans="3:33" x14ac:dyDescent="0.3">
      <c r="C112" s="235"/>
      <c r="D112" s="235"/>
      <c r="E112" s="235"/>
      <c r="F112" s="235"/>
      <c r="G112" s="235"/>
      <c r="H112" s="235"/>
      <c r="I112" s="235"/>
      <c r="J112" s="235"/>
      <c r="K112" s="235"/>
      <c r="L112" s="235"/>
      <c r="M112" s="235"/>
      <c r="N112" s="235"/>
      <c r="O112" s="235"/>
      <c r="P112" s="235"/>
      <c r="Q112" s="235"/>
      <c r="R112" s="235"/>
      <c r="S112" s="235"/>
      <c r="T112" s="235"/>
      <c r="U112" s="113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</row>
    <row r="113" spans="3:33" x14ac:dyDescent="0.3">
      <c r="C113" s="235"/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5"/>
      <c r="Q113" s="235"/>
      <c r="R113" s="235"/>
      <c r="S113" s="235"/>
      <c r="T113" s="235"/>
      <c r="U113" s="113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</row>
    <row r="114" spans="3:33" ht="14.25" customHeight="1" x14ac:dyDescent="0.3">
      <c r="C114" s="224" t="str">
        <f>"D'acord amb l'establert en la Ley Orgánica 15/1999 els informem que les seves dades personals formen part d'un fitxer responsabilitat de "&amp;E10&amp;", amb domicili en " &amp; E11 &amp;  ", " &amp; E12 &amp;  ". La finalitat d'aquest fitxer és dur a terme la gestió i control dels participants en el " &amp; M6 &amp; ", el " &amp;R18&amp; ". Si ho desitgen podran exercir els drets d'accés, rectificació, cancel·lació i oposició, dirigint-se per escrit a l'adreça assenyalada, i adjuntant una fotocòpia del seu DNI."</f>
        <v>D'acord amb l'establert en la Ley Orgánica 15/1999 els informem que les seves dades personals formen part d'un fitxer responsabilitat de RACC, amb domicili en Avda. Diagonal, 687, 08028 Barcelona BCN. La finalitat d'aquest fitxer és dur a terme la gestió i control dels participants en el 60 RallyRACC Catalunya - Costa Daurada Regularitat, el 25-26 d'octubre. Si ho desitgen podran exercir els drets d'accés, rectificació, cancel·lació i oposició, dirigint-se per escrit a l'adreça assenyalada, i adjuntant una fotocòpia del seu DNI.</v>
      </c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</row>
    <row r="115" spans="3:33" x14ac:dyDescent="0.3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</row>
    <row r="116" spans="3:33" x14ac:dyDescent="0.3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</row>
    <row r="117" spans="3:33" x14ac:dyDescent="0.3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59"/>
    </row>
    <row r="118" spans="3:33" x14ac:dyDescent="0.3">
      <c r="F118" s="73" t="s">
        <v>72</v>
      </c>
      <c r="G118" s="73"/>
      <c r="H118" s="73"/>
      <c r="L118" s="21" t="s">
        <v>73</v>
      </c>
      <c r="M118" s="21"/>
      <c r="N118" s="21"/>
      <c r="R118" s="21" t="s">
        <v>74</v>
      </c>
      <c r="S118" s="21"/>
      <c r="T118" s="21"/>
    </row>
    <row r="119" spans="3:33" x14ac:dyDescent="0.3">
      <c r="D119" s="147"/>
      <c r="E119" s="147"/>
      <c r="F119" s="147"/>
      <c r="G119" s="147"/>
      <c r="L119" s="160"/>
      <c r="M119" s="160"/>
      <c r="N119" s="160"/>
      <c r="O119" s="160"/>
      <c r="P119" s="160"/>
      <c r="R119" s="160"/>
      <c r="S119" s="160"/>
      <c r="T119" s="160"/>
    </row>
    <row r="120" spans="3:33" x14ac:dyDescent="0.3">
      <c r="D120" s="147"/>
      <c r="E120" s="147"/>
      <c r="F120" s="147"/>
      <c r="G120" s="147"/>
      <c r="L120" s="160"/>
      <c r="M120" s="160"/>
      <c r="N120" s="160"/>
      <c r="O120" s="160"/>
      <c r="P120" s="160"/>
      <c r="R120" s="160"/>
      <c r="S120" s="160"/>
      <c r="T120" s="160"/>
    </row>
    <row r="121" spans="3:33" x14ac:dyDescent="0.3">
      <c r="D121" s="147"/>
      <c r="E121" s="147"/>
      <c r="F121" s="147"/>
      <c r="G121" s="147"/>
      <c r="L121" s="160"/>
      <c r="M121" s="160"/>
      <c r="N121" s="160"/>
      <c r="O121" s="160"/>
      <c r="P121" s="160"/>
      <c r="R121" s="160"/>
      <c r="S121" s="160"/>
      <c r="T121" s="160"/>
    </row>
  </sheetData>
  <sheetProtection algorithmName="SHA-512" hashValue="zjnmhmWEinMP+K35kFlR7s4yBs+U9ww/jsRT0373CekqSw750DI94KWqvytPvqTrBuhxYyXYeQXXjOa3qxvmhA==" saltValue="WceOtuNV4g8MkfebI2qcNg==" spinCount="100000" sheet="1" selectLockedCells="1"/>
  <mergeCells count="113">
    <mergeCell ref="C1:T5"/>
    <mergeCell ref="H100:S103"/>
    <mergeCell ref="C107:T110"/>
    <mergeCell ref="G77:K77"/>
    <mergeCell ref="G74:K74"/>
    <mergeCell ref="G75:K75"/>
    <mergeCell ref="P77:T77"/>
    <mergeCell ref="P78:T78"/>
    <mergeCell ref="J78:K78"/>
    <mergeCell ref="H59:K59"/>
    <mergeCell ref="D100:G100"/>
    <mergeCell ref="M64:T64"/>
    <mergeCell ref="M73:T73"/>
    <mergeCell ref="P76:T76"/>
    <mergeCell ref="O74:T74"/>
    <mergeCell ref="O75:T75"/>
    <mergeCell ref="G76:K76"/>
    <mergeCell ref="C68:L68"/>
    <mergeCell ref="C73:L73"/>
    <mergeCell ref="O13:O14"/>
    <mergeCell ref="C6:L6"/>
    <mergeCell ref="M6:T6"/>
    <mergeCell ref="S10:T10"/>
    <mergeCell ref="P34:T34"/>
    <mergeCell ref="C114:T117"/>
    <mergeCell ref="P59:Q59"/>
    <mergeCell ref="M70:P70"/>
    <mergeCell ref="C87:T87"/>
    <mergeCell ref="D90:G90"/>
    <mergeCell ref="O69:P69"/>
    <mergeCell ref="C66:T66"/>
    <mergeCell ref="C64:L64"/>
    <mergeCell ref="H90:S90"/>
    <mergeCell ref="D92:G92"/>
    <mergeCell ref="H92:S95"/>
    <mergeCell ref="C111:T113"/>
    <mergeCell ref="C105:T106"/>
    <mergeCell ref="O71:P71"/>
    <mergeCell ref="C61:K61"/>
    <mergeCell ref="R59:T59"/>
    <mergeCell ref="C82:T83"/>
    <mergeCell ref="C84:T85"/>
    <mergeCell ref="F46:J46"/>
    <mergeCell ref="K46:O46"/>
    <mergeCell ref="F52:H52"/>
    <mergeCell ref="I52:K52"/>
    <mergeCell ref="L52:O52"/>
    <mergeCell ref="L59:O59"/>
    <mergeCell ref="F13:G13"/>
    <mergeCell ref="I34:K34"/>
    <mergeCell ref="F25:J25"/>
    <mergeCell ref="K25:O25"/>
    <mergeCell ref="F28:N28"/>
    <mergeCell ref="O32:P32"/>
    <mergeCell ref="P18:Q18"/>
    <mergeCell ref="P39:T39"/>
    <mergeCell ref="L57:O57"/>
    <mergeCell ref="L43:O43"/>
    <mergeCell ref="F50:I50"/>
    <mergeCell ref="J50:N50"/>
    <mergeCell ref="F39:N39"/>
    <mergeCell ref="O50:P50"/>
    <mergeCell ref="F48:N48"/>
    <mergeCell ref="J32:N32"/>
    <mergeCell ref="F34:H34"/>
    <mergeCell ref="O8:T9"/>
    <mergeCell ref="L60:T61"/>
    <mergeCell ref="S57:T57"/>
    <mergeCell ref="P48:T48"/>
    <mergeCell ref="P58:Q58"/>
    <mergeCell ref="L58:O58"/>
    <mergeCell ref="P43:T43"/>
    <mergeCell ref="P46:T46"/>
    <mergeCell ref="P37:T37"/>
    <mergeCell ref="O41:P41"/>
    <mergeCell ref="C16:T16"/>
    <mergeCell ref="C23:E34"/>
    <mergeCell ref="G18:O18"/>
    <mergeCell ref="Q32:R32"/>
    <mergeCell ref="C21:T21"/>
    <mergeCell ref="K37:O37"/>
    <mergeCell ref="P25:T25"/>
    <mergeCell ref="F32:I32"/>
    <mergeCell ref="S11:T14"/>
    <mergeCell ref="O28:T28"/>
    <mergeCell ref="P30:T30"/>
    <mergeCell ref="O11:O12"/>
    <mergeCell ref="R18:S18"/>
    <mergeCell ref="R19:S19"/>
    <mergeCell ref="D119:G121"/>
    <mergeCell ref="D98:G98"/>
    <mergeCell ref="H98:S98"/>
    <mergeCell ref="F30:N30"/>
    <mergeCell ref="S32:T32"/>
    <mergeCell ref="L34:O34"/>
    <mergeCell ref="M68:T68"/>
    <mergeCell ref="L119:P121"/>
    <mergeCell ref="R119:T121"/>
    <mergeCell ref="H57:K57"/>
    <mergeCell ref="C36:E43"/>
    <mergeCell ref="F43:H43"/>
    <mergeCell ref="C59:G59"/>
    <mergeCell ref="P57:Q57"/>
    <mergeCell ref="F37:J37"/>
    <mergeCell ref="I43:K43"/>
    <mergeCell ref="Q50:R50"/>
    <mergeCell ref="J41:N41"/>
    <mergeCell ref="C54:T54"/>
    <mergeCell ref="C57:G57"/>
    <mergeCell ref="P52:T52"/>
    <mergeCell ref="F41:I41"/>
    <mergeCell ref="Q41:R41"/>
    <mergeCell ref="C45:E52"/>
  </mergeCells>
  <printOptions horizontalCentered="1"/>
  <pageMargins left="0" right="0" top="0.39370078740157483" bottom="0" header="0" footer="0.31496062992125984"/>
  <pageSetup paperSize="9" scale="86" fitToHeight="2" orientation="portrait" r:id="rId1"/>
  <rowBreaks count="1" manualBreakCount="1">
    <brk id="6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7</xdr:col>
                    <xdr:colOff>19050</xdr:colOff>
                    <xdr:row>58</xdr:row>
                    <xdr:rowOff>19050</xdr:rowOff>
                  </from>
                  <to>
                    <xdr:col>10</xdr:col>
                    <xdr:colOff>857250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Drop Down 8">
              <controlPr defaultSize="0" autoLine="0" autoPict="0">
                <anchor moveWithCells="1">
                  <from>
                    <xdr:col>11</xdr:col>
                    <xdr:colOff>38100</xdr:colOff>
                    <xdr:row>58</xdr:row>
                    <xdr:rowOff>19050</xdr:rowOff>
                  </from>
                  <to>
                    <xdr:col>14</xdr:col>
                    <xdr:colOff>495300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3</xdr:col>
                    <xdr:colOff>50800</xdr:colOff>
                    <xdr:row>68</xdr:row>
                    <xdr:rowOff>38100</xdr:rowOff>
                  </from>
                  <to>
                    <xdr:col>4</xdr:col>
                    <xdr:colOff>184150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17</xdr:col>
                    <xdr:colOff>457200</xdr:colOff>
                    <xdr:row>55</xdr:row>
                    <xdr:rowOff>171450</xdr:rowOff>
                  </from>
                  <to>
                    <xdr:col>17</xdr:col>
                    <xdr:colOff>819150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17</xdr:col>
                    <xdr:colOff>31750</xdr:colOff>
                    <xdr:row>55</xdr:row>
                    <xdr:rowOff>190500</xdr:rowOff>
                  </from>
                  <to>
                    <xdr:col>17</xdr:col>
                    <xdr:colOff>374650</xdr:colOff>
                    <xdr:row>57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9" name="Drop Down 254">
              <controlPr defaultSize="0" autoLine="0" autoPict="0">
                <anchor moveWithCells="1">
                  <from>
                    <xdr:col>15</xdr:col>
                    <xdr:colOff>19050</xdr:colOff>
                    <xdr:row>58</xdr:row>
                    <xdr:rowOff>0</xdr:rowOff>
                  </from>
                  <to>
                    <xdr:col>16</xdr:col>
                    <xdr:colOff>266700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0" name="Drop Down 353">
              <controlPr defaultSize="0" autoLine="0" autoPict="0" macro="[0]!Listadesplegable353_AlCambiar">
                <anchor moveWithCells="1">
                  <from>
                    <xdr:col>6</xdr:col>
                    <xdr:colOff>304800</xdr:colOff>
                    <xdr:row>17</xdr:row>
                    <xdr:rowOff>19050</xdr:rowOff>
                  </from>
                  <to>
                    <xdr:col>14</xdr:col>
                    <xdr:colOff>247650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1" name="Option Button 366">
              <controlPr defaultSize="0" autoFill="0" autoLine="0" autoPict="0">
                <anchor moveWithCells="1">
                  <from>
                    <xdr:col>7</xdr:col>
                    <xdr:colOff>95250</xdr:colOff>
                    <xdr:row>68</xdr:row>
                    <xdr:rowOff>69850</xdr:rowOff>
                  </from>
                  <to>
                    <xdr:col>7</xdr:col>
                    <xdr:colOff>323850</xdr:colOff>
                    <xdr:row>69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48"/>
  <sheetViews>
    <sheetView workbookViewId="0">
      <selection activeCell="F2" sqref="F2"/>
    </sheetView>
  </sheetViews>
  <sheetFormatPr defaultColWidth="11.453125" defaultRowHeight="14.5" x14ac:dyDescent="0.35"/>
  <cols>
    <col min="1" max="1" width="22.7265625" style="70" customWidth="1"/>
    <col min="2" max="5" width="11.453125" style="70"/>
    <col min="6" max="6" width="13.26953125" style="70" bestFit="1" customWidth="1"/>
    <col min="7" max="7" width="17.7265625" style="70" bestFit="1" customWidth="1"/>
    <col min="8" max="8" width="22.26953125" style="70" customWidth="1"/>
    <col min="9" max="10" width="18" style="70" bestFit="1" customWidth="1"/>
    <col min="11" max="16384" width="11.453125" style="70"/>
  </cols>
  <sheetData>
    <row r="1" spans="1:14" ht="15" thickBot="1" x14ac:dyDescent="0.4">
      <c r="A1" s="69" t="s">
        <v>75</v>
      </c>
      <c r="B1" s="70">
        <v>1</v>
      </c>
      <c r="C1" s="70" t="s">
        <v>76</v>
      </c>
      <c r="D1" s="124">
        <v>1</v>
      </c>
      <c r="E1" s="128">
        <v>300</v>
      </c>
      <c r="F1" s="134">
        <v>250</v>
      </c>
      <c r="G1" s="70">
        <v>1</v>
      </c>
      <c r="H1" s="70" t="b">
        <v>0</v>
      </c>
      <c r="I1" s="70" t="b">
        <v>0</v>
      </c>
      <c r="J1" s="70" t="s">
        <v>77</v>
      </c>
      <c r="K1" s="70" t="b">
        <v>0</v>
      </c>
    </row>
    <row r="2" spans="1:14" x14ac:dyDescent="0.35">
      <c r="A2" s="70" t="s">
        <v>249</v>
      </c>
      <c r="B2" s="70">
        <v>2</v>
      </c>
      <c r="C2" s="71" t="s">
        <v>78</v>
      </c>
      <c r="D2" s="70">
        <v>1</v>
      </c>
      <c r="E2" s="129">
        <v>475</v>
      </c>
      <c r="F2" s="135">
        <v>475</v>
      </c>
      <c r="G2" s="70">
        <v>1</v>
      </c>
      <c r="K2" s="91"/>
    </row>
    <row r="3" spans="1:14" ht="15" thickBot="1" x14ac:dyDescent="0.4">
      <c r="A3" s="70" t="s">
        <v>79</v>
      </c>
      <c r="B3" s="70">
        <v>3</v>
      </c>
      <c r="C3" s="71" t="s">
        <v>80</v>
      </c>
      <c r="E3" s="130">
        <v>650</v>
      </c>
      <c r="F3" s="136">
        <v>650</v>
      </c>
      <c r="G3" s="70" t="b">
        <f>IF(datos!G1=9,datos!F3,IF(datos!G1=6,datos!E6,IF(datos!G1=11,datos!F4,IF(datos!G1=10,datos!F6))))</f>
        <v>0</v>
      </c>
    </row>
    <row r="4" spans="1:14" x14ac:dyDescent="0.35">
      <c r="A4" s="70" t="s">
        <v>81</v>
      </c>
      <c r="B4" s="70">
        <v>4</v>
      </c>
      <c r="C4" s="71"/>
      <c r="E4" s="131">
        <v>625</v>
      </c>
      <c r="F4" s="137">
        <v>300</v>
      </c>
    </row>
    <row r="5" spans="1:14" x14ac:dyDescent="0.35">
      <c r="A5" s="70" t="s">
        <v>82</v>
      </c>
      <c r="B5" s="70">
        <v>5</v>
      </c>
      <c r="E5" s="132">
        <v>575</v>
      </c>
      <c r="F5" s="138">
        <v>475</v>
      </c>
    </row>
    <row r="6" spans="1:14" ht="15" thickBot="1" x14ac:dyDescent="0.4">
      <c r="A6" s="69" t="s">
        <v>83</v>
      </c>
      <c r="B6" s="70">
        <v>6</v>
      </c>
      <c r="E6" s="133">
        <v>750</v>
      </c>
      <c r="F6" s="139">
        <v>650</v>
      </c>
    </row>
    <row r="7" spans="1:14" ht="15" thickBot="1" x14ac:dyDescent="0.4">
      <c r="A7" s="70" t="s">
        <v>55</v>
      </c>
      <c r="B7" s="70">
        <v>7</v>
      </c>
      <c r="E7" s="133"/>
    </row>
    <row r="8" spans="1:14" x14ac:dyDescent="0.35">
      <c r="A8" s="70" t="s">
        <v>57</v>
      </c>
      <c r="B8" s="70">
        <v>8</v>
      </c>
      <c r="I8" s="92" t="s">
        <v>84</v>
      </c>
      <c r="J8" s="92" t="s">
        <v>85</v>
      </c>
      <c r="L8" s="92" t="s">
        <v>86</v>
      </c>
      <c r="N8" s="92"/>
    </row>
    <row r="9" spans="1:14" x14ac:dyDescent="0.35">
      <c r="A9" s="69"/>
      <c r="D9" s="70" t="str">
        <f>VLOOKUP(D1,F9:G44,2,FALSE)</f>
        <v>Seleccionar de la llista</v>
      </c>
      <c r="F9" s="70">
        <v>1</v>
      </c>
      <c r="G9" s="69" t="s">
        <v>87</v>
      </c>
      <c r="H9" s="70">
        <v>1</v>
      </c>
      <c r="I9" s="70" t="s">
        <v>250</v>
      </c>
      <c r="J9" s="70" t="s">
        <v>87</v>
      </c>
      <c r="K9" s="70">
        <v>1</v>
      </c>
      <c r="L9" s="70" t="s">
        <v>88</v>
      </c>
    </row>
    <row r="10" spans="1:14" x14ac:dyDescent="0.35">
      <c r="A10" s="69"/>
      <c r="D10" s="70" t="str">
        <f>VLOOKUP(D2,B1:C3,2,TRUE)</f>
        <v>Seleccionar</v>
      </c>
      <c r="F10" s="70">
        <v>2</v>
      </c>
      <c r="G10" s="69" t="s">
        <v>89</v>
      </c>
      <c r="H10" s="70">
        <v>2</v>
      </c>
      <c r="I10" s="70" t="s">
        <v>250</v>
      </c>
      <c r="J10" s="70" t="s">
        <v>90</v>
      </c>
      <c r="K10" s="70">
        <v>2</v>
      </c>
      <c r="L10" s="70" t="s">
        <v>91</v>
      </c>
    </row>
    <row r="11" spans="1:14" x14ac:dyDescent="0.35">
      <c r="A11" s="69"/>
      <c r="F11" s="70">
        <v>3</v>
      </c>
      <c r="G11" s="70" t="s">
        <v>92</v>
      </c>
      <c r="H11" s="70">
        <v>3</v>
      </c>
      <c r="K11" s="70">
        <v>3</v>
      </c>
      <c r="L11" s="70" t="s">
        <v>93</v>
      </c>
    </row>
    <row r="12" spans="1:14" x14ac:dyDescent="0.35">
      <c r="A12" s="69"/>
      <c r="F12" s="70">
        <v>4</v>
      </c>
      <c r="G12" s="69" t="s">
        <v>94</v>
      </c>
      <c r="H12" s="70">
        <v>4</v>
      </c>
      <c r="L12" s="70">
        <v>1</v>
      </c>
      <c r="M12" s="70" t="str">
        <f>VLOOKUP(L12,K8:L11,2,)</f>
        <v>Sel.</v>
      </c>
    </row>
    <row r="13" spans="1:14" x14ac:dyDescent="0.35">
      <c r="A13" s="69"/>
      <c r="F13" s="70">
        <v>5</v>
      </c>
      <c r="G13" s="70" t="s">
        <v>95</v>
      </c>
      <c r="H13" s="70">
        <v>5</v>
      </c>
    </row>
    <row r="14" spans="1:14" x14ac:dyDescent="0.35">
      <c r="A14" s="69"/>
      <c r="F14" s="70">
        <v>6</v>
      </c>
      <c r="G14" s="70" t="s">
        <v>96</v>
      </c>
      <c r="H14" s="70">
        <v>6</v>
      </c>
    </row>
    <row r="15" spans="1:14" x14ac:dyDescent="0.35">
      <c r="A15" s="69"/>
      <c r="F15" s="70">
        <v>7</v>
      </c>
      <c r="G15" s="69" t="s">
        <v>97</v>
      </c>
      <c r="H15" s="70">
        <v>7</v>
      </c>
    </row>
    <row r="16" spans="1:14" x14ac:dyDescent="0.35">
      <c r="F16" s="70">
        <v>8</v>
      </c>
      <c r="G16" s="69" t="s">
        <v>98</v>
      </c>
    </row>
    <row r="17" spans="1:10" x14ac:dyDescent="0.35">
      <c r="A17" s="69"/>
      <c r="F17" s="70">
        <v>9</v>
      </c>
      <c r="G17" s="69" t="s">
        <v>99</v>
      </c>
    </row>
    <row r="18" spans="1:10" x14ac:dyDescent="0.35">
      <c r="A18" s="69"/>
      <c r="F18" s="70">
        <v>10</v>
      </c>
      <c r="G18" s="69" t="s">
        <v>100</v>
      </c>
      <c r="I18" s="141">
        <v>1</v>
      </c>
      <c r="J18" s="141" t="str">
        <f>VLOOKUP(I18,H8:J15,3,)</f>
        <v>Seleccionar de la llista</v>
      </c>
    </row>
    <row r="19" spans="1:10" x14ac:dyDescent="0.35">
      <c r="F19" s="70">
        <v>11</v>
      </c>
      <c r="G19" s="69" t="s">
        <v>101</v>
      </c>
      <c r="I19" s="141">
        <v>2</v>
      </c>
      <c r="J19" s="141" t="str">
        <f>VLOOKUP(I19,H9:J17,2,)</f>
        <v>Sense puntuar</v>
      </c>
    </row>
    <row r="20" spans="1:10" x14ac:dyDescent="0.35">
      <c r="C20" s="72"/>
      <c r="F20" s="70">
        <v>12</v>
      </c>
      <c r="G20" s="69" t="s">
        <v>102</v>
      </c>
    </row>
    <row r="21" spans="1:10" x14ac:dyDescent="0.35">
      <c r="F21" s="70">
        <v>13</v>
      </c>
      <c r="G21" s="69" t="s">
        <v>103</v>
      </c>
    </row>
    <row r="22" spans="1:10" x14ac:dyDescent="0.35">
      <c r="F22" s="70">
        <v>14</v>
      </c>
      <c r="G22" s="69" t="s">
        <v>104</v>
      </c>
    </row>
    <row r="23" spans="1:10" x14ac:dyDescent="0.35">
      <c r="F23" s="70">
        <v>15</v>
      </c>
      <c r="G23" s="69" t="s">
        <v>105</v>
      </c>
    </row>
    <row r="24" spans="1:10" x14ac:dyDescent="0.35">
      <c r="A24" s="69"/>
      <c r="F24" s="70">
        <v>16</v>
      </c>
      <c r="G24" s="70" t="s">
        <v>106</v>
      </c>
    </row>
    <row r="25" spans="1:10" x14ac:dyDescent="0.35">
      <c r="F25" s="70">
        <v>17</v>
      </c>
      <c r="G25" s="69" t="s">
        <v>107</v>
      </c>
    </row>
    <row r="26" spans="1:10" x14ac:dyDescent="0.35">
      <c r="F26" s="70">
        <v>18</v>
      </c>
      <c r="G26" s="69" t="s">
        <v>108</v>
      </c>
    </row>
    <row r="27" spans="1:10" x14ac:dyDescent="0.35">
      <c r="F27" s="70">
        <v>19</v>
      </c>
      <c r="G27" s="70" t="s">
        <v>109</v>
      </c>
    </row>
    <row r="28" spans="1:10" x14ac:dyDescent="0.35">
      <c r="F28" s="70">
        <v>20</v>
      </c>
      <c r="G28" s="70" t="s">
        <v>249</v>
      </c>
    </row>
    <row r="29" spans="1:10" x14ac:dyDescent="0.35">
      <c r="F29" s="70">
        <v>21</v>
      </c>
      <c r="G29" s="70" t="s">
        <v>79</v>
      </c>
    </row>
    <row r="30" spans="1:10" x14ac:dyDescent="0.35">
      <c r="F30" s="70">
        <v>22</v>
      </c>
      <c r="G30" s="70" t="s">
        <v>81</v>
      </c>
    </row>
    <row r="31" spans="1:10" x14ac:dyDescent="0.35">
      <c r="F31" s="70">
        <v>23</v>
      </c>
      <c r="G31" s="70" t="s">
        <v>82</v>
      </c>
    </row>
    <row r="32" spans="1:10" x14ac:dyDescent="0.35">
      <c r="F32" s="88">
        <v>24</v>
      </c>
      <c r="G32" s="69" t="s">
        <v>83</v>
      </c>
    </row>
    <row r="33" spans="1:7" x14ac:dyDescent="0.35">
      <c r="F33" s="88">
        <v>25</v>
      </c>
      <c r="G33" s="70" t="s">
        <v>55</v>
      </c>
    </row>
    <row r="34" spans="1:7" x14ac:dyDescent="0.35">
      <c r="F34" s="88">
        <v>26</v>
      </c>
      <c r="G34" s="70" t="s">
        <v>57</v>
      </c>
    </row>
    <row r="35" spans="1:7" x14ac:dyDescent="0.35">
      <c r="F35" s="70">
        <v>27</v>
      </c>
      <c r="G35" s="70" t="s">
        <v>110</v>
      </c>
    </row>
    <row r="36" spans="1:7" x14ac:dyDescent="0.35">
      <c r="F36" s="70">
        <v>28</v>
      </c>
      <c r="G36" s="70" t="s">
        <v>111</v>
      </c>
    </row>
    <row r="37" spans="1:7" ht="15" thickBot="1" x14ac:dyDescent="0.4">
      <c r="F37" s="70">
        <v>29</v>
      </c>
      <c r="G37" s="70" t="s">
        <v>112</v>
      </c>
    </row>
    <row r="38" spans="1:7" x14ac:dyDescent="0.35">
      <c r="A38" s="119" t="s">
        <v>113</v>
      </c>
      <c r="B38" s="70" t="s">
        <v>114</v>
      </c>
      <c r="C38" s="120" t="s">
        <v>115</v>
      </c>
      <c r="F38" s="70">
        <v>30</v>
      </c>
      <c r="G38" s="70" t="s">
        <v>116</v>
      </c>
    </row>
    <row r="39" spans="1:7" ht="15" thickBot="1" x14ac:dyDescent="0.4">
      <c r="A39" s="70" t="str">
        <f>IF($D$1=1,"",IF($I$19=6,C41,IF($I$19=5,C42,IF($D$1=2,B39,IF($D$1=3,B39,IF($D$1=4,"1",IF($D$1=5,"2",IF($D$1=6,"4",A40))))))))</f>
        <v/>
      </c>
      <c r="B39" s="118" t="str">
        <f>IF('Full Inscripció'!$S$57&lt;=1400,"1",IF(AND('Full Inscripció'!$S$57&gt;1400,'Full Inscripció'!$S$57&lt;=1600),"2",IF(AND('Full Inscripció'!$S$57&gt;1600,'Full Inscripció'!$S$57&lt;=2000),"3",IF('Full Inscripció'!$S$57&gt;2000,"4"))))</f>
        <v>4</v>
      </c>
      <c r="C39" s="121" t="str">
        <f>'Full Inscripció'!S57</f>
        <v/>
      </c>
      <c r="F39" s="70">
        <v>31</v>
      </c>
      <c r="G39" s="70" t="s">
        <v>117</v>
      </c>
    </row>
    <row r="40" spans="1:7" x14ac:dyDescent="0.35">
      <c r="A40" s="70" t="str">
        <f>IF($D$1=7,"4",IF($D$1=8,B40,IF($D$1=9,B40,IF($D$1=10,C40,IF($D$1=11,B43,IF($D$1=12,"6",IF($D$1=12,"7",IF($D$1=13,"7",A41))))))))</f>
        <v/>
      </c>
      <c r="B40" s="118" t="str">
        <f>IF('Full Inscripció'!$S$57&lt;=1400,"5",IF(AND('Full Inscripció'!$S$57&gt;1400,'Full Inscripció'!$S$57&lt;=1600),"6",IF(AND('Full Inscripció'!$S$57&gt;1600,'Full Inscripció'!$S$57&lt;=2000),"7",IF('Full Inscripció'!$S$57&gt;2000,"8"))))</f>
        <v>8</v>
      </c>
      <c r="C40" s="118" t="b">
        <f>IF('Full Inscripció'!$S$57&lt;=1400,"5",IF(AND('Full Inscripció'!$S$57&gt;1400,'Full Inscripció'!$S$57&lt;=1600),"6",IF(AND('Full Inscripció'!$S$57&gt;1600,'Full Inscripció'!$S$57&lt;=2000),"7",IF('Full Inscripció'!$P$57&gt;2000,"7"))))</f>
        <v>0</v>
      </c>
      <c r="F40" s="70">
        <v>32</v>
      </c>
      <c r="G40" s="70" t="s">
        <v>118</v>
      </c>
    </row>
    <row r="41" spans="1:7" x14ac:dyDescent="0.35">
      <c r="A41" s="70" t="str">
        <f>IF($D$1=14,"7",IF($D$1=15,B41,IF($D$1=16,B41,IF($I$19=3,C43,IF($I$19=4,C44,A42)))))</f>
        <v/>
      </c>
      <c r="B41" s="118" t="str">
        <f>IF('Full Inscripció'!$P$57&gt;2000,"REVISAR C.C.","7")</f>
        <v>7</v>
      </c>
      <c r="C41" s="118" t="str">
        <f>IF('Full Inscripció'!$S$57&lt;=1600,"1",IF(AND('Full Inscripció'!$S$57&gt;1600,'Full Inscripció'!$S$57&lt;=2000),"2",IF('Full Inscripció'!$S$57&gt;2000,"3")))</f>
        <v>3</v>
      </c>
      <c r="F41" s="70">
        <v>33</v>
      </c>
      <c r="G41" s="70" t="s">
        <v>119</v>
      </c>
    </row>
    <row r="42" spans="1:7" x14ac:dyDescent="0.35">
      <c r="A42" s="70" t="str">
        <f>IF($D$1=17,B42,IF($D$1=18,B42,IF($D$1=19,B42,A43)))</f>
        <v/>
      </c>
      <c r="B42" s="118" t="str">
        <f>IF('Full Inscripció'!$P$57&gt;1600,"REVISAR C.C.","7")</f>
        <v>7</v>
      </c>
      <c r="C42" s="118" t="str">
        <f>IF('Full Inscripció'!$S$57&lt;=1600,"1",IF('Full Inscripció'!$S$57&gt;1600,"REVISAR C.C.",""))</f>
        <v>REVISAR C.C.</v>
      </c>
      <c r="F42" s="70">
        <v>34</v>
      </c>
      <c r="G42" s="70" t="s">
        <v>120</v>
      </c>
    </row>
    <row r="43" spans="1:7" x14ac:dyDescent="0.35">
      <c r="A43" s="70" t="str">
        <f>IF($D$1=2,"1",IF($D$1=3,"2",IF($D$1=4,"3",IF($D$1=5,"4",IF($D$1=6,"5",IF($D$1=7,"L",IF($D$1=8,"LRS","")))))))</f>
        <v/>
      </c>
      <c r="B43" s="118" t="str">
        <f>IF('Full Inscripció'!$S$57&lt;=1400,"5",IF(AND('Full Inscripció'!$S$57&gt;1400,'Full Inscripció'!$S$57&lt;=1600),"6",IF(AND('Full Inscripció'!$S$57&gt;1600,'Full Inscripció'!$S$57&lt;=2000),"7",IF('Full Inscripció'!$S$57&gt;2700,"7"))))</f>
        <v>7</v>
      </c>
      <c r="C43" s="70">
        <f>IF($D$1=20,"H1",IF($D$1=21,"H2",IF($D$1=22,"H3",IF($D$1=23,"C4",IF($D$1=24,"C5",IF($D$1=25,"C6",))))))</f>
        <v>0</v>
      </c>
      <c r="F43" s="70">
        <v>35</v>
      </c>
      <c r="G43" s="70" t="s">
        <v>121</v>
      </c>
    </row>
    <row r="44" spans="1:7" x14ac:dyDescent="0.35">
      <c r="A44" s="70">
        <f>IF(OR($D$1=27,$D$1=28,$D$1=29,$D$1=30,$D$1=31,$D$1=32,$D$1=33,$D$1=34),"16",IF($D$1=35,"L",IF($D$1=36,"3",IF($D$1=37,"16",))))</f>
        <v>0</v>
      </c>
      <c r="C44" s="70">
        <f>IF($D$1=20,"H1",IF($D$1=21,"H2",IF($D$1=22,"H3",IF($D$1=23,"C4",IF($D$1=24,"C5",IF($D$1=25,"C6",))))))</f>
        <v>0</v>
      </c>
      <c r="F44" s="70">
        <v>36</v>
      </c>
      <c r="G44" s="70" t="s">
        <v>122</v>
      </c>
    </row>
    <row r="45" spans="1:7" x14ac:dyDescent="0.35">
      <c r="F45" s="70">
        <v>37</v>
      </c>
      <c r="G45" s="70" t="s">
        <v>123</v>
      </c>
    </row>
    <row r="48" spans="1:7" x14ac:dyDescent="0.35">
      <c r="B48" s="72" t="b">
        <f>IF(datos!D1=12,"Categoria 1",IF(datos!D1=13,"Categoria 2",IF(datos!D1=14,"Categoria 2",IF(datos!D1=15,"Categoria 2",IF(datos!D1=16,"Categoria 2",IF(datos!D1=17,"Categoria 2",IF(datos!D1=18,"Categoria 2",IF(datos!D1=19,"Categoria 2",C48))))))))</f>
        <v>0</v>
      </c>
      <c r="C48" s="70" t="b">
        <f>IF(datos!D1=20,"Categoria 2",IF(datos!D1=21,"Categoria 2",IF(datos!D1=22,"Categoria 1",IF(datos!D1=23,"Categoria 2",IF(datos!D1=24,"Categoria 2",IF(datos!D1=25,"Categoria 2",IF(datos!D1=26,"Categoria 1",IF(datos!D1=27,"Categoria 1"))))))))</f>
        <v>0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J11"/>
  <sheetViews>
    <sheetView zoomScaleNormal="100" workbookViewId="0">
      <selection activeCell="A4" sqref="A4"/>
    </sheetView>
  </sheetViews>
  <sheetFormatPr defaultColWidth="11.453125" defaultRowHeight="14.5" x14ac:dyDescent="0.35"/>
  <cols>
    <col min="1" max="1" width="13.54296875" bestFit="1" customWidth="1"/>
    <col min="2" max="2" width="19.453125" bestFit="1" customWidth="1"/>
    <col min="3" max="3" width="25.26953125" bestFit="1" customWidth="1"/>
    <col min="4" max="4" width="27.7265625" bestFit="1" customWidth="1"/>
    <col min="5" max="5" width="20" bestFit="1" customWidth="1"/>
    <col min="6" max="6" width="24.26953125" bestFit="1" customWidth="1"/>
    <col min="7" max="7" width="25.26953125" bestFit="1" customWidth="1"/>
    <col min="8" max="8" width="17.7265625" bestFit="1" customWidth="1"/>
    <col min="9" max="9" width="20.7265625" bestFit="1" customWidth="1"/>
    <col min="15" max="15" width="13.7265625" customWidth="1"/>
    <col min="31" max="31" width="15.54296875" bestFit="1" customWidth="1"/>
    <col min="33" max="33" width="21.26953125" bestFit="1" customWidth="1"/>
    <col min="34" max="34" width="23.54296875" bestFit="1" customWidth="1"/>
    <col min="35" max="35" width="22" bestFit="1" customWidth="1"/>
    <col min="36" max="36" width="20" bestFit="1" customWidth="1"/>
    <col min="37" max="37" width="15.7265625" bestFit="1" customWidth="1"/>
    <col min="38" max="38" width="13.7265625" bestFit="1" customWidth="1"/>
    <col min="39" max="39" width="30.54296875" bestFit="1" customWidth="1"/>
    <col min="51" max="51" width="18.7265625" bestFit="1" customWidth="1"/>
    <col min="52" max="52" width="19.26953125" bestFit="1" customWidth="1"/>
    <col min="55" max="55" width="12.7265625" bestFit="1" customWidth="1"/>
    <col min="58" max="58" width="22.7265625" bestFit="1" customWidth="1"/>
    <col min="59" max="60" width="18.54296875" bestFit="1" customWidth="1"/>
  </cols>
  <sheetData>
    <row r="1" spans="1:62" s="81" customFormat="1" ht="15.5" x14ac:dyDescent="0.35">
      <c r="A1" s="81" t="s">
        <v>124</v>
      </c>
      <c r="B1" s="81" t="s">
        <v>125</v>
      </c>
      <c r="C1" s="81" t="s">
        <v>126</v>
      </c>
      <c r="D1" s="81" t="s">
        <v>127</v>
      </c>
      <c r="E1" s="81" t="s">
        <v>128</v>
      </c>
      <c r="F1" s="81" t="s">
        <v>129</v>
      </c>
      <c r="G1" s="81" t="s">
        <v>130</v>
      </c>
      <c r="H1" s="81" t="s">
        <v>131</v>
      </c>
      <c r="I1" s="81" t="s">
        <v>132</v>
      </c>
      <c r="J1" s="81" t="s">
        <v>133</v>
      </c>
      <c r="K1" s="81" t="s">
        <v>134</v>
      </c>
      <c r="L1" s="81" t="s">
        <v>135</v>
      </c>
      <c r="M1" s="81" t="s">
        <v>136</v>
      </c>
      <c r="N1" s="81" t="s">
        <v>137</v>
      </c>
      <c r="O1" s="81" t="s">
        <v>138</v>
      </c>
      <c r="P1" s="81" t="s">
        <v>139</v>
      </c>
      <c r="Q1" s="81" t="s">
        <v>140</v>
      </c>
      <c r="R1" s="81" t="s">
        <v>141</v>
      </c>
      <c r="S1" s="81" t="s">
        <v>142</v>
      </c>
      <c r="T1" s="81" t="s">
        <v>143</v>
      </c>
      <c r="U1" s="81" t="s">
        <v>144</v>
      </c>
      <c r="V1" s="81" t="s">
        <v>145</v>
      </c>
      <c r="W1" s="81" t="s">
        <v>146</v>
      </c>
      <c r="X1" s="81" t="s">
        <v>147</v>
      </c>
      <c r="Y1" s="81" t="s">
        <v>148</v>
      </c>
      <c r="Z1" s="81" t="s">
        <v>149</v>
      </c>
      <c r="AA1" s="81" t="s">
        <v>150</v>
      </c>
      <c r="AB1" s="81" t="s">
        <v>151</v>
      </c>
      <c r="AC1" s="81" t="s">
        <v>152</v>
      </c>
      <c r="AD1" s="81" t="s">
        <v>153</v>
      </c>
      <c r="AE1" s="81" t="s">
        <v>154</v>
      </c>
      <c r="AF1" s="81" t="s">
        <v>155</v>
      </c>
      <c r="AG1" s="81" t="s">
        <v>156</v>
      </c>
      <c r="AH1" s="81" t="s">
        <v>157</v>
      </c>
      <c r="AI1" s="81" t="s">
        <v>158</v>
      </c>
      <c r="AJ1" s="81" t="s">
        <v>159</v>
      </c>
      <c r="AK1" s="81" t="s">
        <v>160</v>
      </c>
      <c r="AL1" s="81" t="s">
        <v>161</v>
      </c>
      <c r="AM1" s="81" t="s">
        <v>162</v>
      </c>
      <c r="AN1" s="81" t="s">
        <v>163</v>
      </c>
      <c r="AO1" s="81" t="s">
        <v>164</v>
      </c>
      <c r="AP1" s="81" t="s">
        <v>165</v>
      </c>
      <c r="AQ1" s="81" t="s">
        <v>166</v>
      </c>
      <c r="AR1" s="81" t="s">
        <v>167</v>
      </c>
      <c r="AS1" s="81" t="s">
        <v>168</v>
      </c>
      <c r="AT1" s="81" t="s">
        <v>169</v>
      </c>
      <c r="AU1" s="81" t="s">
        <v>170</v>
      </c>
      <c r="AV1" s="81" t="s">
        <v>171</v>
      </c>
      <c r="AW1" s="81" t="s">
        <v>172</v>
      </c>
      <c r="AX1" s="81" t="s">
        <v>173</v>
      </c>
      <c r="AY1" s="81" t="s">
        <v>174</v>
      </c>
      <c r="AZ1" s="81" t="s">
        <v>175</v>
      </c>
      <c r="BA1" s="81" t="s">
        <v>176</v>
      </c>
      <c r="BB1" s="81" t="s">
        <v>177</v>
      </c>
      <c r="BC1" s="81" t="s">
        <v>178</v>
      </c>
      <c r="BD1" s="81" t="s">
        <v>179</v>
      </c>
      <c r="BE1" s="81" t="s">
        <v>180</v>
      </c>
      <c r="BF1" s="81" t="s">
        <v>181</v>
      </c>
      <c r="BG1" s="81" t="s">
        <v>182</v>
      </c>
      <c r="BH1" s="81" t="s">
        <v>183</v>
      </c>
      <c r="BI1" s="81" t="s">
        <v>184</v>
      </c>
      <c r="BJ1" s="81" t="s">
        <v>185</v>
      </c>
    </row>
    <row r="2" spans="1:62" s="82" customFormat="1" ht="15.5" x14ac:dyDescent="0.35">
      <c r="A2" s="82">
        <f>'Full Inscripció'!S11</f>
        <v>0</v>
      </c>
      <c r="B2" s="82" t="str">
        <f>IF('Full Inscripció'!F28="",IF('Full Inscripció'!P25="","",IF(LEN('Full Inscripció'!P25)&gt;50,PROPER(LEFT('Full Inscripció'!P25,50)),PROPER('Full Inscripció'!P25))),IF(LEN('Full Inscripció'!F28)&gt;50,UPPER(LEFT('Full Inscripció'!F28,50)),UPPER('Full Inscripció'!F28)))</f>
        <v/>
      </c>
      <c r="C2" s="82" t="str">
        <f>IF('Full Inscripció'!F25="","",IF(LEN('Full Inscripció'!F25)&gt;25,UPPER(LEFT('Full Inscripció'!F25,25)),UPPER('Full Inscripció'!F25)))</f>
        <v/>
      </c>
      <c r="D2" s="82" t="str">
        <f>IF('Full Inscripció'!K25="","",IF(LEN('Full Inscripció'!K25)&gt;25,UPPER(LEFT('Full Inscripció'!K25,25)),UPPER('Full Inscripció'!K25)))</f>
        <v/>
      </c>
      <c r="E2" s="82" t="str">
        <f>B2&amp;" "&amp;C2&amp;" "&amp;D2</f>
        <v xml:space="preserve">  </v>
      </c>
      <c r="F2" s="82" t="str">
        <f>IF('Full Inscripció'!J32="","",UPPER(LEFT('Full Inscripció'!J32,3)))</f>
        <v/>
      </c>
      <c r="G2" s="82" t="str">
        <f>IF('Full Inscripció'!Q32="","",IF(LEN('Full Inscripció'!Q32)&gt;20,UPPER(LEFT('Full Inscripció'!Q32,20)),UPPER('Full Inscripció'!Q32)))</f>
        <v/>
      </c>
      <c r="H2" s="82" t="str">
        <f>IF('Full Inscripció'!O32="","",IF(LEN('Full Inscripció'!O32)&gt;20,UPPER(LEFT('Full Inscripció'!O32,20)),UPPER('Full Inscripció'!O32)))</f>
        <v/>
      </c>
      <c r="I2" s="82" t="str">
        <f>IF('Full Inscripció'!F30="","",IF(LEN('Full Inscripció'!F30)&gt;40,PROPER(LEFT('Full Inscripció'!F30,40)),PROPER('Full Inscripció'!F30)))</f>
        <v/>
      </c>
      <c r="J2" s="82" t="str">
        <f>IF('Full Inscripció'!O30="","",IF(LEN('Full Inscripció'!O30)&gt;10,LEFT('Full Inscripció'!O30,10),'Full Inscripció'!O30))</f>
        <v/>
      </c>
      <c r="K2" s="82" t="str">
        <f>IF('Full Inscripció'!P30="","",IF(LEN('Full Inscripció'!P30)&gt;25,PROPER(LEFT('Full Inscripció'!P30,25)),PROPER('Full Inscripció'!P30)))</f>
        <v/>
      </c>
      <c r="L2" s="82" t="str">
        <f>IF('Full Inscripció'!F32="","",IF(LEN('Full Inscripció'!F32)&gt;25,UPPER(LEFT('Full Inscripció'!F32,25)),UPPER('Full Inscripció'!F32)))</f>
        <v/>
      </c>
      <c r="M2" s="82" t="str">
        <f>IF('Full Inscripció'!F34="","",IF(LEN('Full Inscripció'!F34)&gt;15,LEFT('Full Inscripció'!F34,15),'Full Inscripció'!F34))</f>
        <v/>
      </c>
      <c r="N2" s="82" t="str">
        <f>IF('Full Inscripció'!I34="","",IF(LEN('Full Inscripció'!I34)&gt;15,LEFT('Full Inscripció'!I34,15),'Full Inscripció'!I34))</f>
        <v/>
      </c>
      <c r="O2" s="82" t="str">
        <f>IF('Full Inscripció'!L34="","",IF(LEN('Full Inscripció'!L34)&gt;15,LEFT('Full Inscripció'!L34,15),'Full Inscripció'!L34))</f>
        <v/>
      </c>
      <c r="P2" s="82" t="str">
        <f>IF('Full Inscripció'!P34="","",IF(LEN('Full Inscripció'!P34)&gt;15,LEFT('Full Inscripció'!P34,15),'Full Inscripció'!P34))</f>
        <v/>
      </c>
      <c r="Q2" s="82" t="str">
        <f>IF('Full Inscripció'!P37="","",IF(LEN('Full Inscripció'!P37)&gt;25,PROPER(LEFT('Full Inscripció'!P37,25)),PROPER('Full Inscripció'!P37)))</f>
        <v/>
      </c>
      <c r="R2" s="82" t="str">
        <f>IF('Full Inscripció'!F37="","",IF(LEN('Full Inscripció'!F37)&gt;25,UPPER(LEFT('Full Inscripció'!F37,25)),UPPER('Full Inscripció'!F37)))</f>
        <v/>
      </c>
      <c r="S2" s="82" t="str">
        <f>IF('Full Inscripció'!K37="","",IF(LEN('Full Inscripció'!K37)&gt;25,UPPER(LEFT('Full Inscripció'!K37,25)),UPPER('Full Inscripció'!K37)))</f>
        <v/>
      </c>
      <c r="T2" s="82" t="str">
        <f>Q2&amp;" "&amp;R2&amp;" "&amp;S2</f>
        <v xml:space="preserve">  </v>
      </c>
      <c r="U2" s="82" t="str">
        <f>IF('Full Inscripció'!J41="","",UPPER(LEFT('Full Inscripció'!J41,3)))</f>
        <v/>
      </c>
      <c r="V2" s="82" t="str">
        <f>IF('Full Inscripció'!Q41="","",IF(LEN('Full Inscripció'!Q41)&gt;20,UPPER(LEFT('Full Inscripció'!Q41,20)),UPPER('Full Inscripció'!Q41)))</f>
        <v/>
      </c>
      <c r="W2" s="82" t="str">
        <f>IF('Full Inscripció'!O41="","",IF(LEN('Full Inscripció'!O41)&gt;20,UPPER(LEFT('Full Inscripció'!O41,20)),UPPER('Full Inscripció'!O41)))</f>
        <v/>
      </c>
      <c r="X2" s="82" t="str">
        <f>IF('Full Inscripció'!F39="","",IF(LEN('Full Inscripció'!F39)&gt;40,PROPER(LEFT('Full Inscripció'!F39,40)),PROPER('Full Inscripció'!F39)))</f>
        <v/>
      </c>
      <c r="Y2" s="82" t="str">
        <f>IF('Full Inscripció'!O39="","",IF(LEN('Full Inscripció'!O39)&gt;10,LEFT('Full Inscripció'!O39,10),'Full Inscripció'!O39))</f>
        <v/>
      </c>
      <c r="Z2" s="82" t="str">
        <f>IF('Full Inscripció'!P39="","",IF(LEN('Full Inscripció'!P39)&gt;25,PROPER(LEFT('Full Inscripció'!P39,25)),PROPER('Full Inscripció'!P39)))</f>
        <v/>
      </c>
      <c r="AA2" s="82" t="str">
        <f>IF('Full Inscripció'!F41="","",IF(LEN('Full Inscripció'!F41)&gt;25,UPPER(LEFT('Full Inscripció'!F41,25)),UPPER('Full Inscripció'!F41)))</f>
        <v/>
      </c>
      <c r="AB2" s="82" t="str">
        <f>IF('Full Inscripció'!F43="","",IF(LEN('Full Inscripció'!F43)&gt;15,LEFT('Full Inscripció'!F43,15),'Full Inscripció'!F43))</f>
        <v/>
      </c>
      <c r="AC2" s="82" t="str">
        <f>IF('Full Inscripció'!I43="","",IF(LEN('Full Inscripció'!I43)&gt;15,LEFT('Full Inscripció'!I43,15),'Full Inscripció'!I43))</f>
        <v/>
      </c>
      <c r="AD2" s="82" t="str">
        <f>IF('Full Inscripció'!L43="","",IF(LEN('Full Inscripció'!L43)&gt;15,LEFT('Full Inscripció'!L43,15),'Full Inscripció'!L43))</f>
        <v/>
      </c>
      <c r="AE2" s="82" t="str">
        <f>IF('Full Inscripció'!P43="","",IF(LEN('Full Inscripció'!P43)&gt;30,LEFT('Full Inscripció'!P43,30),'Full Inscripció'!P43))</f>
        <v/>
      </c>
      <c r="AF2" s="82" t="str">
        <f>IF('Full Inscripció'!P46="","",IF(LEN('Full Inscripció'!P46)&gt;25,PROPER(LEFT('Full Inscripció'!P46,25)),PROPER('Full Inscripció'!P46)))</f>
        <v/>
      </c>
      <c r="AG2" s="82" t="str">
        <f>IF('Full Inscripció'!F46="","",IF(LEN('Full Inscripció'!F46)&gt;25,UPPER(LEFT('Full Inscripció'!F46,25)),UPPER('Full Inscripció'!F46)))</f>
        <v/>
      </c>
      <c r="AH2" s="82" t="str">
        <f>IF('Full Inscripció'!K46="","",IF(LEN('Full Inscripció'!K46)&gt;25,UPPER(LEFT('Full Inscripció'!K46,25)),UPPER('Full Inscripció'!K46)))</f>
        <v/>
      </c>
      <c r="AI2" s="82" t="str">
        <f>AF2&amp;" "&amp;AG2&amp;" "&amp;AH2</f>
        <v xml:space="preserve">  </v>
      </c>
      <c r="AJ2" s="82" t="str">
        <f>IF('Full Inscripció'!J50="","",UPPER(LEFT('Full Inscripció'!J50,3)))</f>
        <v/>
      </c>
      <c r="AK2" s="82" t="str">
        <f>IF('Full Inscripció'!Q50="","",IF(LEN('Full Inscripció'!Q50)&gt;20,UPPER(LEFT('Full Inscripció'!Q50,20)),UPPER('Full Inscripció'!Q50)))</f>
        <v/>
      </c>
      <c r="AL2" s="82" t="str">
        <f>IF('Full Inscripció'!O50="","",IF(LEN('Full Inscripció'!O50)&gt;20,UPPER(LEFT('Full Inscripció'!O50,20)),UPPER('Full Inscripció'!O50)))</f>
        <v/>
      </c>
      <c r="AM2" s="82" t="str">
        <f>IF('Full Inscripció'!F48="","",IF(LEN('Full Inscripció'!F48)&gt;40,PROPER(LEFT('Full Inscripció'!F48,40)),PROPER('Full Inscripció'!F48)))</f>
        <v/>
      </c>
      <c r="AN2" s="82" t="str">
        <f>IF('Full Inscripció'!O48="","",IF(LEN('Full Inscripció'!O48)&gt;10,LEFT('Full Inscripció'!O48,10),'Full Inscripció'!O48))</f>
        <v/>
      </c>
      <c r="AO2" s="82" t="str">
        <f>IF('Full Inscripció'!P48="","",IF(LEN('Full Inscripció'!P48)&gt;25,PROPER(LEFT('Full Inscripció'!P48,25)),PROPER('Full Inscripció'!P48)))</f>
        <v/>
      </c>
      <c r="AP2" s="82" t="str">
        <f>IF('Full Inscripció'!F50="","",IF(LEN('Full Inscripció'!F50)&gt;25,UPPER(LEFT('Full Inscripció'!F50,25)),UPPER('Full Inscripció'!F50)))</f>
        <v/>
      </c>
      <c r="AQ2" s="82" t="str">
        <f>IF('Full Inscripció'!F52="","",IF(LEN('Full Inscripció'!F52)&gt;15,LEFT('Full Inscripció'!F52,15),'Full Inscripció'!F52))</f>
        <v/>
      </c>
      <c r="AR2" s="82" t="str">
        <f>IF('Full Inscripció'!I52="","",IF(LEN('Full Inscripció'!I52)&gt;15,LEFT('Full Inscripció'!I52,15),'Full Inscripció'!I52))</f>
        <v/>
      </c>
      <c r="AS2" s="82" t="str">
        <f>IF('Full Inscripció'!L52="","",IF(LEN('Full Inscripció'!L52)&gt;15,LEFT('Full Inscripció'!L52,15),'Full Inscripció'!L52))</f>
        <v/>
      </c>
      <c r="AT2" s="82" t="str">
        <f>IF('Full Inscripció'!P52="","",IF(LEN('Full Inscripció'!P52)&gt;30,LEFT('Full Inscripció'!P52,30),'Full Inscripció'!P52))</f>
        <v/>
      </c>
      <c r="AU2" s="82" t="str">
        <f>IF('Full Inscripció'!C57="","",IF(LEN('Full Inscripció'!C57)&gt;25,UPPER(LEFT('Full Inscripció'!C57,25)),UPPER('Full Inscripció'!C57)))</f>
        <v/>
      </c>
      <c r="AV2" s="82" t="str">
        <f>IF('Full Inscripció'!H57="","",IF(LEN('Full Inscripció'!H57)&gt;25,UPPER(LEFT('Full Inscripció'!H57,25)),UPPER('Full Inscripció'!H57)))</f>
        <v/>
      </c>
      <c r="AW2" s="82" t="str">
        <f>IF('Full Inscripció'!L57="","",IF(LEN('Full Inscripció'!L57)&gt;25,UPPER(LEFT('Full Inscripció'!L57,25)),UPPER('Full Inscripció'!L57)))</f>
        <v/>
      </c>
      <c r="AX2" s="82" t="str">
        <f>IF('Full Inscripció'!S57="","",IF(LEN('Full Inscripció'!S57)&gt;25,UPPER(LEFT('Full Inscripció'!S57,25)),UPPER('Full Inscripció'!S57)))</f>
        <v/>
      </c>
      <c r="AY2" s="82" t="str">
        <f>IF('Full Inscripció'!C59="","",IF(LEN('Full Inscripció'!C59)&gt;25,UPPER(LEFT('Full Inscripció'!C59,25)),UPPER('Full Inscripció'!C59)))</f>
        <v/>
      </c>
      <c r="AZ2" s="82" t="str">
        <f>IF(datos!D9="","",IF(LEN(datos!D9)&gt;15,UPPER(LEFT(datos!D9,15)),UPPER(datos!D9)))</f>
        <v xml:space="preserve">SELECCIONAR DE </v>
      </c>
      <c r="BA2" s="82" t="str">
        <f>IF(datos!D10="","",IF(LEN(datos!D10)&gt;15,LEFT(datos!D10,15),datos!D10))</f>
        <v>Seleccionar</v>
      </c>
      <c r="BB2" s="82" t="str">
        <f>IF('Full Inscripció'!R59=22,"",IF(LEN('Full Inscripció'!R59)&gt;25,UPPER(LEFT('Full Inscripció'!R59,25)),UPPER('Full Inscripció'!R59)))</f>
        <v/>
      </c>
      <c r="BC2" s="82" t="str">
        <f>IF(datos!J18="","",IF(LEN(datos!J18)&gt;25,LEFT(datos!J18,25),datos!J18))</f>
        <v>Seleccionar de la llista</v>
      </c>
      <c r="BD2" s="83">
        <v>43193</v>
      </c>
      <c r="BE2" s="84">
        <v>43193.533329745369</v>
      </c>
      <c r="BF2" s="82" t="str">
        <f>IF(datos!J19="","",IF(LEN(datos!J19)&gt;25,LEFT(datos!J19,25),datos!J19))</f>
        <v>Sense puntuar</v>
      </c>
      <c r="BG2" s="82" t="str">
        <f>IF(datos!M12="","",IF(LEN(datos!M12)&gt;5,LEFT(datos!M12,5),datos!M12))</f>
        <v>Sel.</v>
      </c>
      <c r="BH2" s="82" t="str">
        <f>IF(datos!P12="","",IF(LEN(datos!P12)&gt;5,LEFT(datos!P12,5),datos!P12))</f>
        <v/>
      </c>
      <c r="BI2" s="82" t="str">
        <f>IF('Full Inscripció'!H61="","",IF(LEN('Full Inscripció'!H61)&gt;25,UPPER(LEFT('Full Inscripció'!H61,25)),UPPER('Full Inscripció'!H61)))</f>
        <v/>
      </c>
      <c r="BJ2" s="82" t="str">
        <f>IF('Full Inscripció'!C61="","",IF(LEN('Full Inscripció'!C61)&gt;25,UPPER(LEFT('Full Inscripció'!C61,25)),UPPER('Full Inscripció'!C61)))</f>
        <v/>
      </c>
    </row>
    <row r="3" spans="1:62" ht="29" x14ac:dyDescent="0.35">
      <c r="A3" s="85" t="s">
        <v>186</v>
      </c>
      <c r="B3" s="85" t="s">
        <v>187</v>
      </c>
      <c r="C3" s="85" t="s">
        <v>13</v>
      </c>
      <c r="D3" s="85" t="s">
        <v>188</v>
      </c>
      <c r="E3" s="86" t="s">
        <v>189</v>
      </c>
      <c r="F3" s="86" t="s">
        <v>190</v>
      </c>
      <c r="G3" s="86" t="s">
        <v>191</v>
      </c>
      <c r="H3" s="86" t="s">
        <v>192</v>
      </c>
      <c r="I3" s="86" t="s">
        <v>193</v>
      </c>
      <c r="J3" s="86" t="s">
        <v>194</v>
      </c>
      <c r="K3" s="85" t="s">
        <v>195</v>
      </c>
      <c r="L3" s="86" t="s">
        <v>196</v>
      </c>
      <c r="M3" s="86" t="s">
        <v>197</v>
      </c>
      <c r="N3" s="86" t="s">
        <v>198</v>
      </c>
      <c r="O3" s="86" t="s">
        <v>199</v>
      </c>
      <c r="P3" s="86" t="s">
        <v>200</v>
      </c>
      <c r="Q3" s="86" t="s">
        <v>201</v>
      </c>
      <c r="R3" s="86" t="s">
        <v>202</v>
      </c>
      <c r="S3" s="87" t="s">
        <v>203</v>
      </c>
      <c r="T3" s="86" t="s">
        <v>204</v>
      </c>
      <c r="U3" s="86" t="s">
        <v>205</v>
      </c>
      <c r="V3" s="86" t="s">
        <v>206</v>
      </c>
      <c r="W3" s="86" t="s">
        <v>207</v>
      </c>
      <c r="X3" s="86" t="s">
        <v>208</v>
      </c>
      <c r="Y3" s="86" t="s">
        <v>209</v>
      </c>
      <c r="Z3" s="86" t="s">
        <v>210</v>
      </c>
      <c r="AA3" s="86" t="s">
        <v>211</v>
      </c>
      <c r="AB3" s="85" t="s">
        <v>212</v>
      </c>
      <c r="AC3" s="85" t="s">
        <v>213</v>
      </c>
      <c r="AD3" s="85" t="s">
        <v>214</v>
      </c>
      <c r="AE3" s="85" t="s">
        <v>215</v>
      </c>
      <c r="AF3" s="86" t="s">
        <v>216</v>
      </c>
      <c r="AG3" s="85" t="s">
        <v>217</v>
      </c>
      <c r="AH3" s="85" t="s">
        <v>218</v>
      </c>
      <c r="AI3" s="85" t="s">
        <v>219</v>
      </c>
      <c r="AJ3" s="85" t="s">
        <v>220</v>
      </c>
      <c r="AK3" s="85" t="s">
        <v>221</v>
      </c>
      <c r="AL3" s="85"/>
    </row>
    <row r="4" spans="1:62" x14ac:dyDescent="0.35">
      <c r="A4" s="94">
        <f>A2</f>
        <v>0</v>
      </c>
      <c r="B4" s="94"/>
      <c r="C4" s="94" t="str">
        <f>E2</f>
        <v xml:space="preserve">  </v>
      </c>
      <c r="D4" s="94" t="str">
        <f>F2</f>
        <v/>
      </c>
      <c r="E4" s="94" t="str">
        <f>G2&amp;" "&amp;'Full Inscripció'!S32</f>
        <v xml:space="preserve"> </v>
      </c>
      <c r="F4" s="94" t="str">
        <f>H2</f>
        <v/>
      </c>
      <c r="G4" s="94" t="str">
        <f>I2&amp;" "&amp;J2&amp;" "&amp;K2&amp;" "&amp;L2</f>
        <v xml:space="preserve">   </v>
      </c>
      <c r="H4" s="94"/>
      <c r="I4" s="94" t="str">
        <f>M2</f>
        <v/>
      </c>
      <c r="J4" s="94" t="str">
        <f>P2</f>
        <v/>
      </c>
      <c r="K4" s="94" t="str">
        <f>T2</f>
        <v xml:space="preserve">  </v>
      </c>
      <c r="L4" s="94" t="str">
        <f>U2</f>
        <v/>
      </c>
      <c r="M4" s="94" t="str">
        <f>V2</f>
        <v/>
      </c>
      <c r="N4" s="94" t="str">
        <f>W2</f>
        <v/>
      </c>
      <c r="O4" s="94" t="str">
        <f>BG2</f>
        <v>Sel.</v>
      </c>
      <c r="P4" s="94" t="str">
        <f>AB2</f>
        <v/>
      </c>
      <c r="Q4" s="94" t="str">
        <f>AE2</f>
        <v/>
      </c>
      <c r="R4" s="94" t="str">
        <f>X2&amp;" "&amp;Y2&amp;" "&amp;Z2&amp;" "&amp;AA2</f>
        <v xml:space="preserve">   </v>
      </c>
      <c r="S4" s="94" t="str">
        <f>AI2</f>
        <v xml:space="preserve">  </v>
      </c>
      <c r="T4" s="94" t="str">
        <f>AJ2</f>
        <v/>
      </c>
      <c r="U4" s="94" t="str">
        <f>AK2</f>
        <v/>
      </c>
      <c r="V4" s="94" t="str">
        <f>AL2</f>
        <v/>
      </c>
      <c r="W4" s="94" t="str">
        <f>BH2</f>
        <v/>
      </c>
      <c r="X4" s="94" t="str">
        <f>AQ2</f>
        <v/>
      </c>
      <c r="Y4" s="94" t="str">
        <f>AT2</f>
        <v/>
      </c>
      <c r="Z4" s="94" t="str">
        <f>AM2&amp;" "&amp;AN2&amp;" "&amp;AO2&amp;" "&amp;AP2</f>
        <v xml:space="preserve">   </v>
      </c>
      <c r="AA4" s="94" t="str">
        <f>AU2&amp;" "&amp;AV2</f>
        <v xml:space="preserve"> </v>
      </c>
      <c r="AB4" s="94" t="str">
        <f>AZ2</f>
        <v xml:space="preserve">SELECCIONAR DE </v>
      </c>
      <c r="AC4" s="94" t="str">
        <f>BB2</f>
        <v/>
      </c>
      <c r="AD4" s="94" t="str">
        <f>BA2</f>
        <v>Seleccionar</v>
      </c>
      <c r="AE4" s="94" t="str">
        <f>BF2</f>
        <v>Sense puntuar</v>
      </c>
      <c r="AF4" s="95" t="str">
        <f>BC2</f>
        <v>Seleccionar de la llista</v>
      </c>
      <c r="AG4" s="94" t="str">
        <f>BI2</f>
        <v/>
      </c>
      <c r="AH4" s="94" t="str">
        <f>AW2</f>
        <v/>
      </c>
      <c r="AI4" s="94" t="str">
        <f>AY2</f>
        <v/>
      </c>
      <c r="AJ4" s="94" t="str">
        <f>BJ2</f>
        <v/>
      </c>
      <c r="AK4" s="94" t="str">
        <f>AX2</f>
        <v/>
      </c>
      <c r="AL4" s="94"/>
    </row>
    <row r="11" spans="1:62" x14ac:dyDescent="0.35">
      <c r="B11" s="93" t="s">
        <v>222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S16"/>
  <sheetViews>
    <sheetView zoomScaleNormal="100" workbookViewId="0">
      <selection activeCell="L4" sqref="L4"/>
    </sheetView>
  </sheetViews>
  <sheetFormatPr defaultColWidth="11.453125" defaultRowHeight="14.5" x14ac:dyDescent="0.35"/>
  <cols>
    <col min="1" max="1" width="2.26953125" bestFit="1" customWidth="1"/>
    <col min="2" max="2" width="44.7265625" bestFit="1" customWidth="1"/>
    <col min="3" max="3" width="19.7265625" customWidth="1"/>
    <col min="4" max="4" width="32.54296875" bestFit="1" customWidth="1"/>
    <col min="5" max="5" width="26.453125" bestFit="1" customWidth="1"/>
    <col min="9" max="9" width="16.7265625" bestFit="1" customWidth="1"/>
    <col min="12" max="12" width="39.7265625" customWidth="1"/>
    <col min="13" max="13" width="30.54296875" bestFit="1" customWidth="1"/>
    <col min="14" max="14" width="18" customWidth="1"/>
    <col min="15" max="15" width="16.453125" customWidth="1"/>
    <col min="16" max="16" width="14" customWidth="1"/>
  </cols>
  <sheetData>
    <row r="1" spans="1:19" x14ac:dyDescent="0.35">
      <c r="I1" t="s">
        <v>77</v>
      </c>
    </row>
    <row r="2" spans="1:19" x14ac:dyDescent="0.35">
      <c r="A2" s="97" t="s">
        <v>223</v>
      </c>
      <c r="B2" s="97" t="s">
        <v>224</v>
      </c>
      <c r="C2" s="97"/>
      <c r="D2" s="97" t="s">
        <v>225</v>
      </c>
      <c r="E2" s="97" t="s">
        <v>226</v>
      </c>
      <c r="F2" s="97" t="s">
        <v>227</v>
      </c>
      <c r="G2" s="97" t="s">
        <v>228</v>
      </c>
      <c r="H2" s="97" t="s">
        <v>229</v>
      </c>
      <c r="I2" s="97"/>
      <c r="J2" s="97" t="s">
        <v>230</v>
      </c>
      <c r="K2" s="97" t="s">
        <v>231</v>
      </c>
      <c r="L2" s="98" t="s">
        <v>232</v>
      </c>
      <c r="M2" s="105" t="s">
        <v>233</v>
      </c>
      <c r="N2" s="105" t="s">
        <v>234</v>
      </c>
      <c r="O2" s="105" t="s">
        <v>235</v>
      </c>
      <c r="P2" s="105" t="s">
        <v>236</v>
      </c>
    </row>
    <row r="3" spans="1:19" s="106" customFormat="1" ht="15" x14ac:dyDescent="0.35">
      <c r="A3" s="99">
        <v>1</v>
      </c>
      <c r="B3" s="96" t="s">
        <v>247</v>
      </c>
      <c r="C3" s="100" t="s">
        <v>248</v>
      </c>
      <c r="D3" s="101" t="s">
        <v>237</v>
      </c>
      <c r="E3" s="103" t="s">
        <v>238</v>
      </c>
      <c r="F3" s="103" t="s">
        <v>239</v>
      </c>
      <c r="G3" s="101" t="s">
        <v>240</v>
      </c>
      <c r="H3" s="101" t="s">
        <v>241</v>
      </c>
      <c r="I3" s="110" t="str">
        <f t="shared" ref="I3:I9" si="0">CONCATENATE(F3,$I$1,G3,$I$1,H3)</f>
        <v>08028 Barcelona BCN</v>
      </c>
      <c r="J3" s="99" t="s">
        <v>242</v>
      </c>
      <c r="K3" s="103"/>
      <c r="L3" s="104" t="s">
        <v>254</v>
      </c>
      <c r="M3" s="107" t="s">
        <v>246</v>
      </c>
      <c r="N3" s="106" t="s">
        <v>243</v>
      </c>
      <c r="O3" s="106" t="s">
        <v>244</v>
      </c>
      <c r="P3" s="146">
        <v>45945</v>
      </c>
    </row>
    <row r="4" spans="1:19" s="106" customFormat="1" ht="15" x14ac:dyDescent="0.35">
      <c r="A4" s="99">
        <v>2</v>
      </c>
      <c r="B4" s="96"/>
      <c r="C4" s="100"/>
      <c r="D4" s="101"/>
      <c r="E4" s="103"/>
      <c r="F4" s="102"/>
      <c r="G4" s="101"/>
      <c r="H4" s="101"/>
      <c r="I4" s="110" t="str">
        <f t="shared" si="0"/>
        <v xml:space="preserve">  </v>
      </c>
      <c r="J4" s="99"/>
      <c r="K4" s="103"/>
      <c r="L4" s="104"/>
      <c r="M4" s="107"/>
      <c r="N4" s="106" t="s">
        <v>245</v>
      </c>
      <c r="O4" s="106" t="s">
        <v>245</v>
      </c>
    </row>
    <row r="5" spans="1:19" s="106" customFormat="1" ht="15" x14ac:dyDescent="0.35">
      <c r="A5" s="99">
        <v>3</v>
      </c>
      <c r="B5" s="96"/>
      <c r="C5" s="100"/>
      <c r="D5" s="101"/>
      <c r="E5" s="103"/>
      <c r="F5" s="102"/>
      <c r="G5" s="101"/>
      <c r="H5" s="101"/>
      <c r="I5" s="110" t="str">
        <f t="shared" si="0"/>
        <v xml:space="preserve">  </v>
      </c>
      <c r="J5" s="99"/>
      <c r="K5" s="103"/>
      <c r="L5" s="104"/>
      <c r="M5" s="107"/>
      <c r="N5" s="106" t="s">
        <v>245</v>
      </c>
      <c r="O5" s="106" t="s">
        <v>245</v>
      </c>
    </row>
    <row r="6" spans="1:19" s="106" customFormat="1" ht="15" x14ac:dyDescent="0.35">
      <c r="A6" s="99">
        <v>4</v>
      </c>
      <c r="B6" s="96"/>
      <c r="C6" s="100"/>
      <c r="D6" s="101"/>
      <c r="E6" s="103"/>
      <c r="F6" s="102"/>
      <c r="G6" s="101"/>
      <c r="H6" s="101"/>
      <c r="I6" s="110" t="str">
        <f t="shared" si="0"/>
        <v xml:space="preserve">  </v>
      </c>
      <c r="J6" s="99"/>
      <c r="K6" s="103"/>
      <c r="L6" s="104"/>
      <c r="M6" s="107"/>
      <c r="N6" s="106" t="s">
        <v>245</v>
      </c>
      <c r="O6" s="106" t="s">
        <v>245</v>
      </c>
      <c r="R6" s="143"/>
      <c r="S6" s="144"/>
    </row>
    <row r="7" spans="1:19" s="106" customFormat="1" ht="15" x14ac:dyDescent="0.35">
      <c r="A7" s="99">
        <v>5</v>
      </c>
      <c r="B7" s="96"/>
      <c r="C7" s="100"/>
      <c r="D7" s="101"/>
      <c r="E7" s="103"/>
      <c r="F7" s="102"/>
      <c r="G7" s="101"/>
      <c r="H7" s="101"/>
      <c r="I7" s="110" t="str">
        <f t="shared" si="0"/>
        <v xml:space="preserve">  </v>
      </c>
      <c r="J7" s="99"/>
      <c r="K7" s="103"/>
      <c r="L7" s="104"/>
      <c r="M7" s="107"/>
      <c r="N7" s="106" t="s">
        <v>245</v>
      </c>
      <c r="O7" s="106" t="s">
        <v>245</v>
      </c>
      <c r="P7" s="145"/>
    </row>
    <row r="8" spans="1:19" s="106" customFormat="1" ht="15" x14ac:dyDescent="0.35">
      <c r="A8" s="99">
        <v>5</v>
      </c>
      <c r="B8" s="96"/>
      <c r="C8" s="100"/>
      <c r="D8" s="101"/>
      <c r="E8" s="103"/>
      <c r="F8" s="102"/>
      <c r="G8" s="101"/>
      <c r="H8" s="101"/>
      <c r="I8" s="110" t="str">
        <f t="shared" si="0"/>
        <v xml:space="preserve">  </v>
      </c>
      <c r="J8" s="99"/>
      <c r="K8" s="103"/>
      <c r="L8" s="104"/>
      <c r="M8" s="107"/>
      <c r="N8" s="106" t="s">
        <v>245</v>
      </c>
      <c r="O8" s="106" t="s">
        <v>245</v>
      </c>
    </row>
    <row r="9" spans="1:19" ht="15" x14ac:dyDescent="0.35">
      <c r="A9" s="99">
        <v>6</v>
      </c>
      <c r="B9" s="96"/>
      <c r="C9" s="100"/>
      <c r="D9" s="101"/>
      <c r="E9" s="103"/>
      <c r="F9" s="102"/>
      <c r="G9" s="101"/>
      <c r="H9" s="101"/>
      <c r="I9" s="110" t="str">
        <f t="shared" si="0"/>
        <v xml:space="preserve">  </v>
      </c>
      <c r="J9" s="99"/>
      <c r="K9" s="103"/>
      <c r="L9" s="104"/>
      <c r="M9" s="107"/>
      <c r="N9" s="106" t="s">
        <v>245</v>
      </c>
      <c r="O9" s="106" t="s">
        <v>245</v>
      </c>
      <c r="P9" s="106"/>
    </row>
    <row r="10" spans="1:19" s="109" customFormat="1" ht="15" x14ac:dyDescent="0.35">
      <c r="A10" s="108"/>
      <c r="B10" s="96" t="s">
        <v>77</v>
      </c>
      <c r="C10" s="100" t="s">
        <v>77</v>
      </c>
      <c r="D10" s="101" t="s">
        <v>77</v>
      </c>
      <c r="E10" s="103" t="s">
        <v>77</v>
      </c>
      <c r="F10" s="102" t="s">
        <v>77</v>
      </c>
      <c r="G10" s="101" t="s">
        <v>77</v>
      </c>
      <c r="H10" s="101" t="s">
        <v>77</v>
      </c>
      <c r="I10" s="110" t="str">
        <f>CONCATENATE(F10,$I$1,G10,$I$1,H10)</f>
        <v xml:space="preserve">     </v>
      </c>
      <c r="J10" s="99" t="s">
        <v>77</v>
      </c>
      <c r="K10" s="103"/>
      <c r="L10" s="104" t="s">
        <v>77</v>
      </c>
      <c r="M10" s="107" t="s">
        <v>77</v>
      </c>
      <c r="N10" s="106" t="s">
        <v>77</v>
      </c>
      <c r="O10" s="106" t="s">
        <v>77</v>
      </c>
      <c r="P10" s="106"/>
    </row>
    <row r="11" spans="1:19" s="109" customFormat="1" ht="15" x14ac:dyDescent="0.35">
      <c r="A11" s="108"/>
      <c r="B11" s="96" t="s">
        <v>77</v>
      </c>
      <c r="C11" s="100" t="s">
        <v>77</v>
      </c>
      <c r="D11" s="101" t="s">
        <v>77</v>
      </c>
      <c r="E11" s="103" t="s">
        <v>77</v>
      </c>
      <c r="F11" s="102" t="s">
        <v>77</v>
      </c>
      <c r="G11" s="101" t="s">
        <v>77</v>
      </c>
      <c r="H11" s="101" t="s">
        <v>77</v>
      </c>
      <c r="I11" s="110" t="str">
        <f>CONCATENATE(F11,$I$1,G11,$I$1,H11)</f>
        <v xml:space="preserve">     </v>
      </c>
      <c r="J11" s="99" t="s">
        <v>77</v>
      </c>
      <c r="K11" s="103"/>
      <c r="L11" s="104" t="s">
        <v>77</v>
      </c>
      <c r="M11" s="107" t="s">
        <v>77</v>
      </c>
      <c r="N11" s="106" t="s">
        <v>77</v>
      </c>
      <c r="O11" s="106" t="s">
        <v>77</v>
      </c>
      <c r="P11" s="106"/>
    </row>
    <row r="13" spans="1:19" x14ac:dyDescent="0.35">
      <c r="B13">
        <v>1</v>
      </c>
    </row>
    <row r="16" spans="1:19" x14ac:dyDescent="0.35">
      <c r="E16" s="117"/>
    </row>
  </sheetData>
  <hyperlinks>
    <hyperlink ref="L3" r:id="rId1" xr:uid="{068C793F-5D80-40BE-B335-AC855BA3E537}"/>
    <hyperlink ref="M3" r:id="rId2" xr:uid="{866C48AE-25F1-4CB7-9F7C-66A822A3BB82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c4c96e-b94d-456a-965f-ae6d4a365839">
      <Terms xmlns="http://schemas.microsoft.com/office/infopath/2007/PartnerControls"/>
    </lcf76f155ced4ddcb4097134ff3c332f>
    <TaxCatchAll xmlns="683facda-974f-4319-a943-f0fa78e6c4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975E3C214A4C93FF41A5BFBBDA1E" ma:contentTypeVersion="19" ma:contentTypeDescription="Create a new document." ma:contentTypeScope="" ma:versionID="164e276ee42425a41cbdc745182d3f9a">
  <xsd:schema xmlns:xsd="http://www.w3.org/2001/XMLSchema" xmlns:xs="http://www.w3.org/2001/XMLSchema" xmlns:p="http://schemas.microsoft.com/office/2006/metadata/properties" xmlns:ns2="fcc4c96e-b94d-456a-965f-ae6d4a365839" xmlns:ns3="683facda-974f-4319-a943-f0fa78e6c46d" targetNamespace="http://schemas.microsoft.com/office/2006/metadata/properties" ma:root="true" ma:fieldsID="ef9682146e0a8a1b00e7756d3fb76a60" ns2:_="" ns3:_="">
    <xsd:import namespace="fcc4c96e-b94d-456a-965f-ae6d4a365839"/>
    <xsd:import namespace="683facda-974f-4319-a943-f0fa78e6c4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4c96e-b94d-456a-965f-ae6d4a365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dce5708-36aa-42c4-be23-6f86d7e814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facda-974f-4319-a943-f0fa78e6c46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72df5a-5398-430b-8827-6f194329160e}" ma:internalName="TaxCatchAll" ma:showField="CatchAllData" ma:web="683facda-974f-4319-a943-f0fa78e6c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70E35D-5D87-43D2-A0AB-1EE549996505}">
  <ds:schemaRefs>
    <ds:schemaRef ds:uri="http://schemas.microsoft.com/office/2006/metadata/properties"/>
    <ds:schemaRef ds:uri="http://schemas.microsoft.com/office/infopath/2007/PartnerControls"/>
    <ds:schemaRef ds:uri="fcc4c96e-b94d-456a-965f-ae6d4a365839"/>
    <ds:schemaRef ds:uri="683facda-974f-4319-a943-f0fa78e6c46d"/>
  </ds:schemaRefs>
</ds:datastoreItem>
</file>

<file path=customXml/itemProps2.xml><?xml version="1.0" encoding="utf-8"?>
<ds:datastoreItem xmlns:ds="http://schemas.openxmlformats.org/officeDocument/2006/customXml" ds:itemID="{E1A78BC0-8B2E-4D9A-8845-8703E6229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4c96e-b94d-456a-965f-ae6d4a365839"/>
    <ds:schemaRef ds:uri="683facda-974f-4319-a943-f0fa78e6c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57A7E9-ED90-44F5-82AE-84A3A5AD94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Full Inscripció</vt:lpstr>
      <vt:lpstr>datos</vt:lpstr>
      <vt:lpstr>export</vt:lpstr>
      <vt:lpstr>ORGANIZADORES</vt:lpstr>
      <vt:lpstr>'Full Inscripció'!Àrea_d'impressió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grustan</dc:creator>
  <cp:keywords/>
  <dc:description/>
  <cp:lastModifiedBy>Julia Pascual, Oriol</cp:lastModifiedBy>
  <cp:revision/>
  <dcterms:created xsi:type="dcterms:W3CDTF">2013-03-19T16:11:13Z</dcterms:created>
  <dcterms:modified xsi:type="dcterms:W3CDTF">2025-09-22T11:17:13Z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0x010100082C975E3C214A4C93FF41A5BFBBDA1E</vt:lpwstr>
  </property>
  <property fmtid="{D5CDD505-2E9C-101B-9397-08002B2CF9AE}" pid="3" name="MediaServiceImageTags">
    <vt:lpwstr/>
  </property>
</Properties>
</file>